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M:\Pilsetsaimnieciba\Projekti\0_2021_projekti\Konteineru_laukums\Majas_lapai\Dokumentacija_konteineru_novietosanas_laukuma_izveidei\4_Būvdarbu_apjomi\"/>
    </mc:Choice>
  </mc:AlternateContent>
  <bookViews>
    <workbookView xWindow="0" yWindow="0" windowWidth="19200" windowHeight="6735" tabRatio="920"/>
  </bookViews>
  <sheets>
    <sheet name="BA_būvdarbu_apjomi " sheetId="83" r:id="rId1"/>
  </sheets>
  <definedNames>
    <definedName name="_xlnm._FilterDatabase" localSheetId="0" hidden="1">'BA_būvdarbu_apjomi '!#REF!</definedName>
    <definedName name="_xlnm.Print_Area" localSheetId="0">'BA_būvdarbu_apjomi '!$A$1:$E$499</definedName>
  </definedNames>
  <calcPr calcId="152511"/>
</workbook>
</file>

<file path=xl/calcChain.xml><?xml version="1.0" encoding="utf-8"?>
<calcChain xmlns="http://schemas.openxmlformats.org/spreadsheetml/2006/main">
  <c r="E48" i="83" l="1"/>
  <c r="E482" i="83" l="1"/>
  <c r="E481" i="83"/>
  <c r="E473" i="83"/>
  <c r="E469" i="83"/>
  <c r="E467" i="83"/>
  <c r="E455" i="83"/>
  <c r="E451" i="83"/>
  <c r="E449" i="83"/>
  <c r="E452" i="83"/>
  <c r="E450" i="83"/>
  <c r="E94" i="83"/>
  <c r="E243" i="83"/>
  <c r="E392" i="83"/>
  <c r="E391" i="83"/>
  <c r="E390" i="83"/>
  <c r="E389" i="83"/>
  <c r="E486" i="83"/>
  <c r="E476" i="83"/>
  <c r="E475" i="83"/>
  <c r="E474" i="83"/>
  <c r="E470" i="83"/>
  <c r="E468" i="83"/>
  <c r="E464" i="83"/>
  <c r="E463" i="83"/>
  <c r="E462" i="83"/>
  <c r="E461" i="83"/>
  <c r="E458" i="83"/>
  <c r="E457" i="83"/>
  <c r="E456" i="83"/>
  <c r="E446" i="83"/>
  <c r="E445" i="83"/>
  <c r="E444" i="83"/>
  <c r="E443" i="83"/>
  <c r="E442" i="83"/>
  <c r="E441" i="83"/>
  <c r="E438" i="83"/>
  <c r="E437" i="83"/>
  <c r="E436" i="83"/>
  <c r="E435" i="83"/>
  <c r="E434" i="83"/>
  <c r="E433" i="83"/>
  <c r="E432" i="83"/>
  <c r="E429" i="83"/>
  <c r="E428" i="83"/>
  <c r="E425" i="83"/>
  <c r="E424" i="83"/>
  <c r="E427" i="83" s="1"/>
  <c r="E423" i="83"/>
  <c r="E426" i="83" s="1"/>
  <c r="E422" i="83"/>
  <c r="E419" i="83"/>
  <c r="E418" i="83"/>
  <c r="E417" i="83"/>
  <c r="E416" i="83"/>
  <c r="E415" i="83"/>
  <c r="E414" i="83"/>
  <c r="E411" i="83"/>
  <c r="E410" i="83"/>
  <c r="E409" i="83"/>
  <c r="E408" i="83"/>
  <c r="E407" i="83"/>
  <c r="E406" i="83"/>
  <c r="E403" i="83"/>
  <c r="E402" i="83"/>
  <c r="E401" i="83"/>
  <c r="E400" i="83"/>
  <c r="E399" i="83"/>
  <c r="E398" i="83"/>
  <c r="E395" i="83"/>
  <c r="E393" i="83"/>
  <c r="E386" i="83"/>
  <c r="E385" i="83"/>
  <c r="E384" i="83"/>
  <c r="E383" i="83"/>
  <c r="E382" i="83"/>
  <c r="E381" i="83"/>
  <c r="E380" i="83"/>
  <c r="E377" i="83"/>
  <c r="E376" i="83"/>
  <c r="E375" i="83"/>
  <c r="E374" i="83"/>
  <c r="E373" i="83"/>
  <c r="E372" i="83"/>
  <c r="E371" i="83"/>
  <c r="E366" i="83"/>
  <c r="E365" i="83"/>
  <c r="E363" i="83"/>
  <c r="E353" i="83"/>
  <c r="E352" i="83"/>
  <c r="E346" i="83"/>
  <c r="E340" i="83"/>
  <c r="E334" i="83"/>
  <c r="E326" i="83"/>
  <c r="E309" i="83"/>
  <c r="E308" i="83"/>
  <c r="E242" i="83"/>
  <c r="E241" i="83"/>
  <c r="E240" i="83"/>
  <c r="E357" i="83"/>
  <c r="E349" i="83"/>
  <c r="E348" i="83"/>
  <c r="E347" i="83"/>
  <c r="E343" i="83"/>
  <c r="E342" i="83"/>
  <c r="E341" i="83"/>
  <c r="E337" i="83"/>
  <c r="E336" i="83"/>
  <c r="E335" i="83"/>
  <c r="E329" i="83"/>
  <c r="E328" i="83"/>
  <c r="E327" i="83"/>
  <c r="E323" i="83"/>
  <c r="E322" i="83"/>
  <c r="E321" i="83"/>
  <c r="E320" i="83"/>
  <c r="E317" i="83"/>
  <c r="E316" i="83"/>
  <c r="E315" i="83"/>
  <c r="E314" i="83"/>
  <c r="E311" i="83"/>
  <c r="E310" i="83"/>
  <c r="E305" i="83"/>
  <c r="E304" i="83"/>
  <c r="E303" i="83"/>
  <c r="E302" i="83"/>
  <c r="E301" i="83"/>
  <c r="E300" i="83"/>
  <c r="E297" i="83"/>
  <c r="E296" i="83"/>
  <c r="E295" i="83"/>
  <c r="E294" i="83"/>
  <c r="E293" i="83"/>
  <c r="E292" i="83"/>
  <c r="E289" i="83"/>
  <c r="E288" i="83"/>
  <c r="E287" i="83"/>
  <c r="E286" i="83"/>
  <c r="E285" i="83"/>
  <c r="E284" i="83"/>
  <c r="E283" i="83"/>
  <c r="E280" i="83"/>
  <c r="E279" i="83"/>
  <c r="E276" i="83"/>
  <c r="E275" i="83"/>
  <c r="E278" i="83" s="1"/>
  <c r="E274" i="83"/>
  <c r="E277" i="83" s="1"/>
  <c r="E273" i="83"/>
  <c r="E270" i="83"/>
  <c r="E269" i="83"/>
  <c r="E268" i="83"/>
  <c r="E267" i="83"/>
  <c r="E266" i="83"/>
  <c r="E265" i="83"/>
  <c r="E262" i="83"/>
  <c r="E261" i="83"/>
  <c r="E260" i="83"/>
  <c r="E259" i="83"/>
  <c r="E258" i="83"/>
  <c r="E257" i="83"/>
  <c r="E254" i="83"/>
  <c r="E253" i="83"/>
  <c r="E252" i="83"/>
  <c r="E251" i="83"/>
  <c r="E250" i="83"/>
  <c r="E249" i="83"/>
  <c r="E246" i="83"/>
  <c r="E244" i="83"/>
  <c r="E237" i="83"/>
  <c r="E236" i="83"/>
  <c r="E235" i="83"/>
  <c r="E234" i="83"/>
  <c r="E233" i="83"/>
  <c r="E232" i="83"/>
  <c r="E231" i="83"/>
  <c r="E228" i="83"/>
  <c r="E227" i="83"/>
  <c r="E226" i="83"/>
  <c r="E225" i="83"/>
  <c r="E224" i="83"/>
  <c r="E223" i="83"/>
  <c r="E222" i="83"/>
  <c r="E217" i="83"/>
  <c r="E216" i="83"/>
  <c r="E214" i="83"/>
  <c r="E204" i="83"/>
  <c r="E203" i="83"/>
  <c r="E199" i="83"/>
  <c r="E198" i="83"/>
  <c r="E197" i="83"/>
  <c r="E193" i="83"/>
  <c r="E191" i="83"/>
  <c r="E192" i="83"/>
  <c r="E187" i="83"/>
  <c r="E167" i="83"/>
  <c r="E161" i="83"/>
  <c r="E186" i="83"/>
  <c r="E185" i="83"/>
  <c r="E177" i="83"/>
  <c r="E178" i="83"/>
  <c r="E179" i="83"/>
  <c r="E173" i="83"/>
  <c r="E172" i="83"/>
  <c r="E171" i="83"/>
  <c r="E166" i="83"/>
  <c r="E165" i="83"/>
  <c r="E159" i="83"/>
  <c r="E77" i="83"/>
  <c r="E86" i="83"/>
  <c r="E93" i="83"/>
  <c r="E95" i="83"/>
  <c r="E92" i="83"/>
  <c r="E91" i="83"/>
  <c r="E97" i="83"/>
  <c r="E134" i="83"/>
  <c r="E146" i="83"/>
  <c r="E154" i="83"/>
  <c r="E156" i="83"/>
  <c r="E155" i="83"/>
  <c r="E153" i="83"/>
  <c r="E152" i="83"/>
  <c r="E151" i="83"/>
  <c r="E137" i="83"/>
  <c r="E127" i="83"/>
  <c r="E124" i="83"/>
  <c r="E143" i="83"/>
  <c r="E119" i="83"/>
  <c r="E116" i="83"/>
  <c r="E111" i="83"/>
  <c r="E108" i="83"/>
  <c r="E103" i="83"/>
  <c r="E100" i="83"/>
  <c r="E85" i="83"/>
  <c r="E82" i="83"/>
  <c r="E76" i="83"/>
  <c r="E73" i="83"/>
  <c r="E65" i="83" l="1"/>
  <c r="E208" i="83"/>
  <c r="E200" i="83"/>
  <c r="E194" i="83"/>
  <c r="E188" i="83"/>
  <c r="E180" i="83"/>
  <c r="E174" i="83"/>
  <c r="E168" i="83"/>
  <c r="E160" i="83"/>
  <c r="E162" i="83"/>
  <c r="E148" i="83"/>
  <c r="E147" i="83"/>
  <c r="E145" i="83"/>
  <c r="E144" i="83"/>
  <c r="E138" i="83"/>
  <c r="E140" i="83"/>
  <c r="E139" i="83"/>
  <c r="E136" i="83"/>
  <c r="E135" i="83"/>
  <c r="E131" i="83"/>
  <c r="E130" i="83"/>
  <c r="E126" i="83"/>
  <c r="E129" i="83" s="1"/>
  <c r="E125" i="83"/>
  <c r="E128" i="83" s="1"/>
  <c r="E121" i="83"/>
  <c r="E120" i="83"/>
  <c r="E118" i="83"/>
  <c r="E117" i="83"/>
  <c r="E113" i="83"/>
  <c r="E112" i="83"/>
  <c r="E110" i="83"/>
  <c r="E109" i="83"/>
  <c r="E105" i="83"/>
  <c r="E104" i="83"/>
  <c r="E102" i="83"/>
  <c r="E101" i="83"/>
  <c r="E88" i="83"/>
  <c r="E87" i="83"/>
  <c r="E84" i="83"/>
  <c r="E83" i="83"/>
  <c r="E79" i="83"/>
  <c r="E78" i="83"/>
  <c r="E75" i="83"/>
  <c r="E74" i="83"/>
  <c r="E68" i="83"/>
  <c r="E67" i="83"/>
  <c r="E53" i="83"/>
  <c r="E51" i="83"/>
  <c r="E50" i="83"/>
  <c r="E49" i="83"/>
  <c r="E43" i="83"/>
  <c r="E21" i="83"/>
  <c r="E22" i="83" s="1"/>
  <c r="E41" i="83"/>
  <c r="E36" i="83"/>
  <c r="E37" i="83" s="1"/>
  <c r="E38" i="83" s="1"/>
  <c r="E39" i="83"/>
  <c r="E34" i="83"/>
  <c r="E31" i="83"/>
  <c r="E32" i="83" s="1"/>
  <c r="E33" i="83" s="1"/>
  <c r="E28" i="83"/>
  <c r="E29" i="83" l="1"/>
  <c r="E45" i="83" s="1"/>
  <c r="E26" i="83"/>
  <c r="E27" i="83"/>
  <c r="E24" i="83"/>
  <c r="E25" i="83"/>
</calcChain>
</file>

<file path=xl/sharedStrings.xml><?xml version="1.0" encoding="utf-8"?>
<sst xmlns="http://schemas.openxmlformats.org/spreadsheetml/2006/main" count="1030" uniqueCount="316">
  <si>
    <t>Nr.p.k.</t>
  </si>
  <si>
    <t>Būves nosaukums:</t>
  </si>
  <si>
    <t>Objekta nosaukums:</t>
  </si>
  <si>
    <t>Objekta adrese:</t>
  </si>
  <si>
    <t>Pasūtījuma Nr.:</t>
  </si>
  <si>
    <t>Darba nosaukums</t>
  </si>
  <si>
    <t>Mērvienība</t>
  </si>
  <si>
    <t>Daudzums</t>
  </si>
  <si>
    <t>1</t>
  </si>
  <si>
    <t>(paraksts un tā atšifrējums, datums)</t>
  </si>
  <si>
    <t>m2</t>
  </si>
  <si>
    <t>Pasūtītājs:</t>
  </si>
  <si>
    <t>gab</t>
  </si>
  <si>
    <t>1. BŪVLAUKUMA SAGATAVOŠANA</t>
  </si>
  <si>
    <t>tek.m</t>
  </si>
  <si>
    <t>kompl</t>
  </si>
  <si>
    <t>m3</t>
  </si>
  <si>
    <t>kg</t>
  </si>
  <si>
    <t>Palīgmateriāli</t>
  </si>
  <si>
    <t>Sastādīja:</t>
  </si>
  <si>
    <t>PS pamatu izbūve</t>
  </si>
  <si>
    <t>Betona piegāde</t>
  </si>
  <si>
    <t>reiss</t>
  </si>
  <si>
    <t>Betona sūknis</t>
  </si>
  <si>
    <t>m/st</t>
  </si>
  <si>
    <t>Metāla kolonnu izgatavošana un montāža</t>
  </si>
  <si>
    <t>Palīgmateriāli (skrūves utt.)</t>
  </si>
  <si>
    <t>Jumta konstrukcijas un seguma izbūve</t>
  </si>
  <si>
    <t>Jumta sānu nosegdetaļa</t>
  </si>
  <si>
    <t>Jumta segums Ruukki Cassic C vai ekvivalents</t>
  </si>
  <si>
    <t>PVC caurule, d=300 mm, L=1000 mm</t>
  </si>
  <si>
    <t>Esošā seguma demontāža</t>
  </si>
  <si>
    <t>Izrakto slāņu izvešana un utilizācija</t>
  </si>
  <si>
    <t>KONTEINERU NOVIETOŠANAS LAUKUMA IZVEIDE JELGAVĀ</t>
  </si>
  <si>
    <t>DRIKSAS IELA 2C, JELGAVA, LV-3001</t>
  </si>
  <si>
    <t>JELGAVAS PILSĒTAS PAŠVALDĪBAS IESTĀDE "PILSĒTSAIMNIECĪBA"</t>
  </si>
  <si>
    <t>PIL/2-4/21/13</t>
  </si>
  <si>
    <t>BŪVDARBU APJOMU SARAKSTS</t>
  </si>
  <si>
    <t>1.1.</t>
  </si>
  <si>
    <t>Darba zonu norobežošana ar brīdinājuma lentu visā būvniecības laikā</t>
  </si>
  <si>
    <t>1.2.</t>
  </si>
  <si>
    <t>Pagaidu elektrapgādes pieslēguma izveide (ja nepieciešams), pieslēguma vietu, uzskaites un norēķinu kārtību, saskaņojot ar pasūtītāju</t>
  </si>
  <si>
    <t>Sertificēta mērnieka pakalpojumi būvdarbu laikā (projektēto elementu novientes atzīmēšanai dabā un izpilduzmērījuma sagatavošanai)</t>
  </si>
  <si>
    <t>Esošo koku iežogošana ar vairogiem</t>
  </si>
  <si>
    <t>1.3.</t>
  </si>
  <si>
    <t>1.4.</t>
  </si>
  <si>
    <t>1.5.</t>
  </si>
  <si>
    <t>2. SEGUMI</t>
  </si>
  <si>
    <t>2.1.</t>
  </si>
  <si>
    <t>Betona bruģakmens seguma izveide</t>
  </si>
  <si>
    <t>Būvbedres rakšana 1m dziļumā</t>
  </si>
  <si>
    <t xml:space="preserve">Betona bruģakmens h=60mm, Prizma </t>
  </si>
  <si>
    <t>Salizturīgā kārta, kf&lt;=1m/dnn, h=770mm</t>
  </si>
  <si>
    <t>Nesaistītu minerālmateriālu kārta, h=220mm</t>
  </si>
  <si>
    <t>Sīkšķembu (fr.2-8mm) izlīdzinošais slānis, h=50mm</t>
  </si>
  <si>
    <t>2.2.</t>
  </si>
  <si>
    <t>Betons apmaļu apbetonēšanai C16/20</t>
  </si>
  <si>
    <t>2.3.</t>
  </si>
  <si>
    <t>Ietves betona apmales uzstādīšana</t>
  </si>
  <si>
    <t>Nesaistītu minerālmateriālu kārta, h=150mm</t>
  </si>
  <si>
    <t>Salizturīgā kārta, kf&lt;=1m/dnn, h=630mm</t>
  </si>
  <si>
    <t>tek.m.</t>
  </si>
  <si>
    <t>Salizturīgā kārta, kf&lt;=1m/dnn, h=650mm</t>
  </si>
  <si>
    <t>Ietves betona apmale 1000*80*200mm</t>
  </si>
  <si>
    <t>2.4.</t>
  </si>
  <si>
    <t>Melnzeme 150mm (maksimāli izmantot esošo norakto melnzemi), ielabot ar organisko vai minerālmēslojumu. Izsējas norma 35g/m2</t>
  </si>
  <si>
    <t>Pazeminātas ceļa (brauktuves) betona apmales uzstādīšana</t>
  </si>
  <si>
    <t>Pazemināta ceļa betona apmale 1000*150*220mm</t>
  </si>
  <si>
    <t>Esošo slāņu izrakšana 1100mm</t>
  </si>
  <si>
    <t>2.5.</t>
  </si>
  <si>
    <t>2.6.</t>
  </si>
  <si>
    <t>2.7.</t>
  </si>
  <si>
    <t>2.8.</t>
  </si>
  <si>
    <t>Esošā elektrības kabeļa ieguldīšana dalītā kabeļu aizsargcaurulē</t>
  </si>
  <si>
    <t>Kabeļu aizsargcaurule d=110mm, 750N</t>
  </si>
  <si>
    <t>Koka sakņu apzāģēšana, apstrādāšana, mitrināšana (ja nepieciešams)</t>
  </si>
  <si>
    <t>2.9.</t>
  </si>
  <si>
    <t>2.10.</t>
  </si>
  <si>
    <t>Bruģakmens seguma šuvju aizpildīšana ar smalku smilti</t>
  </si>
  <si>
    <t>3.1.</t>
  </si>
  <si>
    <t>3. LIELGABARĪTA ATRKITUMU NOVIETNES NOŽOGOJUMS</t>
  </si>
  <si>
    <t>Žoga pamatu betonēšana, d~200mm</t>
  </si>
  <si>
    <t>Betons C20/25</t>
  </si>
  <si>
    <t>gab.</t>
  </si>
  <si>
    <t>Izurbtās grunts izvešana un utilizācija</t>
  </si>
  <si>
    <t>3.2.</t>
  </si>
  <si>
    <t>3.3.</t>
  </si>
  <si>
    <t>Žoga stabveida pamatu caurumu urbšana zemē (d~200mm) žoga sētas stabiem, izmantojot zemes urbi, 700mm dziļumā</t>
  </si>
  <si>
    <t>PVC caurule, d~200mm</t>
  </si>
  <si>
    <t>Izraktās grunts izvešana un utilizācija</t>
  </si>
  <si>
    <t>3.4.</t>
  </si>
  <si>
    <t>3.5.</t>
  </si>
  <si>
    <t>Žoga 3D paneļu uzstādīšana</t>
  </si>
  <si>
    <t>3.6.</t>
  </si>
  <si>
    <t>Žoga stabu uzstādīšana</t>
  </si>
  <si>
    <t>Žoga paneļu fiksators SIA "Žogu fabrika" vai analogs: nerūsējoša tērauda stieples skavas, kas savienotas ar uzgriežņiem. Precīzs nepieciešamo fiksatoru skaits precizējams realizācijas gaitā</t>
  </si>
  <si>
    <t>Žoga lamilu uzstādīšana</t>
  </si>
  <si>
    <t>Lamiles:
lamilu augstums: 190mm
lamilu krāsa: tumši pelēka (RAL 7016)</t>
  </si>
  <si>
    <t>Pamatnes blietēšana (tanī skaitā pievestās grunts ik pa 200mm)</t>
  </si>
  <si>
    <t>4.1. PAMATI</t>
  </si>
  <si>
    <t>4.1.1.</t>
  </si>
  <si>
    <t>4.1.2.</t>
  </si>
  <si>
    <t>Stabveida pamatu PS būvbedres sagatavošana (d~300mm) žoga sētas stabiem 1100mm dziļumā</t>
  </si>
  <si>
    <t>4.2. KOLONNA MK-1</t>
  </si>
  <si>
    <t>4.2.1.</t>
  </si>
  <si>
    <t>Metāla plāksne 100*215*10mm, ZN</t>
  </si>
  <si>
    <t>Metāla plāksne 200*200*10mm, ZN</t>
  </si>
  <si>
    <t>Metāla plāksne (ķepiņa) 40*40*3mm, ZN</t>
  </si>
  <si>
    <t>4.3. KOLONNA MK-2</t>
  </si>
  <si>
    <t>4.3.1.</t>
  </si>
  <si>
    <t>4.4.1.</t>
  </si>
  <si>
    <t>4.5.1.</t>
  </si>
  <si>
    <t>4.6.1.</t>
  </si>
  <si>
    <t>Vītņstienis d.8, L=400mm (tanī skaitā uzgriežņi un paplāksnes)</t>
  </si>
  <si>
    <t>4.7.1.</t>
  </si>
  <si>
    <t>Metāla plāksne 60x200x5mm, ZN</t>
  </si>
  <si>
    <t>Metāla plāksne 27*180*5mm, ZN</t>
  </si>
  <si>
    <t>4.8.1.</t>
  </si>
  <si>
    <t>Metināmās vārtu eņģes, regulejamās M-16</t>
  </si>
  <si>
    <t>4.9.1.</t>
  </si>
  <si>
    <t>Metāla kvadrātcaurule 60*40*3mm, L=180mm, ZN</t>
  </si>
  <si>
    <t>Iekaļama vārtu slēdzene ar "buratino" tipa atslēgas cilindru</t>
  </si>
  <si>
    <t>Vārtu aizvērējs - atspere (tanī skaita stiprinājumi)</t>
  </si>
  <si>
    <t>4.10.1.</t>
  </si>
  <si>
    <t>4.11.1.</t>
  </si>
  <si>
    <t>4.12.1.</t>
  </si>
  <si>
    <t>4.12.2.</t>
  </si>
  <si>
    <t>4.13.1.</t>
  </si>
  <si>
    <t>4.13.2.</t>
  </si>
  <si>
    <t>4.14.1.</t>
  </si>
  <si>
    <t>4.14.2.</t>
  </si>
  <si>
    <t>4.15.1.</t>
  </si>
  <si>
    <t>4.15.2.</t>
  </si>
  <si>
    <t>4.16.1.</t>
  </si>
  <si>
    <t>4.16.2.</t>
  </si>
  <si>
    <t>4.17.1.</t>
  </si>
  <si>
    <t>4.17.2.</t>
  </si>
  <si>
    <t>4.18.1.</t>
  </si>
  <si>
    <t>Antiseptizēts kokmateriāls 32*100mm</t>
  </si>
  <si>
    <t>5.1. PAMATI</t>
  </si>
  <si>
    <t>5.1.1.</t>
  </si>
  <si>
    <t>5.1.2.</t>
  </si>
  <si>
    <t>5.2.1.</t>
  </si>
  <si>
    <t>5.2. KOLONNA MK-1</t>
  </si>
  <si>
    <t>5.3. KOLONNA MK-2</t>
  </si>
  <si>
    <t>5.3.1.</t>
  </si>
  <si>
    <t>5.4.1.</t>
  </si>
  <si>
    <t>5.5.1.</t>
  </si>
  <si>
    <t>5.6.1.</t>
  </si>
  <si>
    <t>5.7.1.</t>
  </si>
  <si>
    <t>5.8.1.</t>
  </si>
  <si>
    <t>5.9.1.</t>
  </si>
  <si>
    <t>5.10.1.</t>
  </si>
  <si>
    <t>5.11.1.</t>
  </si>
  <si>
    <t>5.12.1.</t>
  </si>
  <si>
    <t>5.12.2.</t>
  </si>
  <si>
    <t>5.13.2.</t>
  </si>
  <si>
    <t>5.14.1.</t>
  </si>
  <si>
    <t>5.14.2.</t>
  </si>
  <si>
    <t>5.15.1.</t>
  </si>
  <si>
    <t>5.16.1.</t>
  </si>
  <si>
    <t>5.17.1.</t>
  </si>
  <si>
    <t>5.16.2.</t>
  </si>
  <si>
    <t>5.17.2.</t>
  </si>
  <si>
    <t>5.18.1.</t>
  </si>
  <si>
    <t>6.1. PAMATI</t>
  </si>
  <si>
    <t>6.1.1.</t>
  </si>
  <si>
    <t>6.1.2.</t>
  </si>
  <si>
    <t>6.2. KOLONNA MK-1</t>
  </si>
  <si>
    <t>6.2.1.</t>
  </si>
  <si>
    <t>6.3. KOLONNA MK-2</t>
  </si>
  <si>
    <t>6.3.1.</t>
  </si>
  <si>
    <t>6.4.1.</t>
  </si>
  <si>
    <t>6.5.1.</t>
  </si>
  <si>
    <t>6.6.1.</t>
  </si>
  <si>
    <t>6.7.1.</t>
  </si>
  <si>
    <t>6.8.1.</t>
  </si>
  <si>
    <t>6.9.1.</t>
  </si>
  <si>
    <t>6.10.1.</t>
  </si>
  <si>
    <t>6.11.1.</t>
  </si>
  <si>
    <t>6.11.2.</t>
  </si>
  <si>
    <t>6.12.1.</t>
  </si>
  <si>
    <t>6.12.2.</t>
  </si>
  <si>
    <t>6.13.1.</t>
  </si>
  <si>
    <t>6.13.2.</t>
  </si>
  <si>
    <t>6.14.1.</t>
  </si>
  <si>
    <t>6.14.2.</t>
  </si>
  <si>
    <t>6.15.1.</t>
  </si>
  <si>
    <t>6.16.1.</t>
  </si>
  <si>
    <t>5.15.2.</t>
  </si>
  <si>
    <t>Metāla kvadrātcaurule 40*40*3mm, L=23600mm, ZN</t>
  </si>
  <si>
    <t>Visu būvgružu izvešana uz sertificētu atkritumu poligonu</t>
  </si>
  <si>
    <t>Metālu konstrukciju detalizācijas projekta (ražošanas dokumentācijas) izstrāde</t>
  </si>
  <si>
    <t>Teritorijas sakopšana</t>
  </si>
  <si>
    <t>Izpilddokumentācijas sagatavošana (tanī skaitā izpildumzērījums)</t>
  </si>
  <si>
    <t>Iveta Lāčauniece</t>
  </si>
  <si>
    <t>Citi darbi</t>
  </si>
  <si>
    <t>Melnzemes piebēršana/izlīdzinšana</t>
  </si>
  <si>
    <t>Lamilu stiprinšānas klipši:
klipšu augstums: 190mm
tumši pelēks (RAL 7016)
Precīzs klipšu skiats precizējams lamilu uzstādīšnas darbu laikā</t>
  </si>
  <si>
    <t xml:space="preserve">Žoga stabi SIA "Žoga fabrika" vai analogs:
Augstums: 2200mm
Staba izmērs: 60x40x1.5mm
Aizsardzība: cinkots + pulverkrāsots
Krāsa: tumši pelēka (RAL 7016)
Stabam uzstādīt PVC "cepurīti"  </t>
  </si>
  <si>
    <t>Žoga 3D paneļu posms SIA "Žoga fabrika" vai analogs:
Augstums: 1530mm
Garums: 2200mm
Acs izmērs: 50x200mm
Stieples diametrs: 5.0mm
Aizsardzība: cinkots + pulverkrāsots
Krāsa: tumši pelēka (RAL 7016)</t>
  </si>
  <si>
    <t>Žoga 3D paneļu posms SIA "Žoga fabrika" vai analogs:
Augstums: 1530mm
Garums: 2180mm
Acs izmērs: 50x200mm
Stieples diametrs: 5.0mm
Aizsardzība: cinkots + pulverkrāsots
Krāsa: tumši pelēka (RAL 7016)</t>
  </si>
  <si>
    <t>4. ATKRITUMU KONTEINERU NOVIETNE NR.1 (ATBILSTOŠI GP-2 LAPAI) DIVIEM KONTEINERIEM</t>
  </si>
  <si>
    <t>Metāla kvadrātcaurule 100*100*3mm, L=2450/2467mm, ZN</t>
  </si>
  <si>
    <t>Metāla kvadrātcaurule 100*100*3mm, L=2080/2097mm, ZN</t>
  </si>
  <si>
    <t>Metāla kvadrātcaurule 100*100*3mm, L=2265/2282mm, ZN</t>
  </si>
  <si>
    <t>Metāla kvadrātcaurule 100*100*3mm, L=2290mm, ZN</t>
  </si>
  <si>
    <t>4.4. METĀLA SIJA MS-3</t>
  </si>
  <si>
    <t>Metāla sijas izgatavošana un montāža</t>
  </si>
  <si>
    <t>Metāla kvadrātcaurule 100*100*3mm, L=9140mm, ZN</t>
  </si>
  <si>
    <t>Metāla kvadrātcaurule 100*100*3mm, L=50/67mm, ZN</t>
  </si>
  <si>
    <t>Metāla plāksne 100x100*10mm, ZN</t>
  </si>
  <si>
    <t>Metāla plāksne (ķepiņa) 60*80*10mm, ZN</t>
  </si>
  <si>
    <t>Bultskrūves M12 (tanī skaitā uzgriežņi un paplāksnes)</t>
  </si>
  <si>
    <t>4.11. KOLONNA MK-9</t>
  </si>
  <si>
    <t>4.10. KOLONNA MK-8</t>
  </si>
  <si>
    <t>4.9. KOLONNA MK-7</t>
  </si>
  <si>
    <t>4.8. KOLONNA MK-6</t>
  </si>
  <si>
    <t>4.7. KOLONNA MK-5</t>
  </si>
  <si>
    <t>4.6. KOLONNA MK-4</t>
  </si>
  <si>
    <t>4.5. KOLONNA MK-3</t>
  </si>
  <si>
    <t>Elementa P-2 izgatavošana un montāža, 850-863*1915-2065mm</t>
  </si>
  <si>
    <t>Metāla kvadrātcaurule 40*40*3mm, L=28450mm, ZN</t>
  </si>
  <si>
    <t>Cinkots metāla pīts siets 770*1842-1978mm, acs izmērs 20*20mm</t>
  </si>
  <si>
    <t>Elementa P-3 izgatavošana un montāža, 850-863*2100-2250</t>
  </si>
  <si>
    <t>Metāla kvadrātcaurule 40*40*3mm, L=12130mm, ZN</t>
  </si>
  <si>
    <t>Cinkots metāla pīts siets 770*2027-2163mm, acs izmērs 20*20mm</t>
  </si>
  <si>
    <t>4.12. ELEMENTS P-2</t>
  </si>
  <si>
    <t>4.13. ELEMENTS P-3</t>
  </si>
  <si>
    <t>Elementa P-4 izgatavošana un montāža, 275*2100mm</t>
  </si>
  <si>
    <t>Metāla kvadrātcaurule 40*40*3mm, L=9500mm, ZN</t>
  </si>
  <si>
    <t>4.14. ELEMENTS P-4</t>
  </si>
  <si>
    <t>Cinkots metāla pīts siets 195*2020mm, acs izmērs 20*20mm</t>
  </si>
  <si>
    <t>4.15. ELEMENTS P-5</t>
  </si>
  <si>
    <t>Elementa P-5 izgatavošana un montāža, 1205*2100mm</t>
  </si>
  <si>
    <t>Cinkots metāla pīts siets 1125*2020mm, acs izmērs 20*20mm</t>
  </si>
  <si>
    <t>4.15.3.</t>
  </si>
  <si>
    <t>4.15.4.</t>
  </si>
  <si>
    <t>Metāla kvadrātcaurule 40*40*3mm, L=25720mm, ZN</t>
  </si>
  <si>
    <t>4.16. ELEMENTS P-6</t>
  </si>
  <si>
    <t>Elementa P-6 izgatavošana un montāža, 880-894*2100-2256mm</t>
  </si>
  <si>
    <t>Metāla kvadrātcaurule 40*40*3mm, L=18390mm, ZN</t>
  </si>
  <si>
    <t>Cinkots metāla pīts siets 800*2027-2168mm, acs izmērs 20*20mm</t>
  </si>
  <si>
    <t>4.17. ELEMENTS P-7</t>
  </si>
  <si>
    <t>Elementa P-7 izgatavošana un montāža, 750-2020-2100</t>
  </si>
  <si>
    <t>Metāla kvadrātcaurule 40*40*3mm, L=23160mm, ZN</t>
  </si>
  <si>
    <t>Cinkots metāla pīts siets 315*2020mm, acs izmērs 20*20mm</t>
  </si>
  <si>
    <t>4.18. ELEMENTS P-8</t>
  </si>
  <si>
    <t>Elementa P-8 izgatavošana un montāža, 975*2020mm</t>
  </si>
  <si>
    <t>Metāla kvadrātcaurule 40*40*3mm, L=47600mm, ZN</t>
  </si>
  <si>
    <t>4.18.2.</t>
  </si>
  <si>
    <t>Cinkots metāla pīts siets 895*1920mm, acs izmērs 20*20mm</t>
  </si>
  <si>
    <t>4.19. JUMTS</t>
  </si>
  <si>
    <t>4.19.1.</t>
  </si>
  <si>
    <t>Metāla kvadrātcaurule 100*100*3mm, L=2658mm, ZN</t>
  </si>
  <si>
    <t>Bultskrūves M8 (tanī skaitā uzgriežņi un paplāksnes)</t>
  </si>
  <si>
    <t>Skārda karnīzes detaļa</t>
  </si>
  <si>
    <t>Jumta skārda nosegdetaļa</t>
  </si>
  <si>
    <t>5. ATKRITUMU KONTEINERU NOVIETNE NR.2 (ATBILSTOŠI GP-2 LAPAI) DIVIEM KONTEINERIEM</t>
  </si>
  <si>
    <t>5.5. KOLONNA MK-3</t>
  </si>
  <si>
    <t>5.6. KOLONNA MK-4</t>
  </si>
  <si>
    <t>Metāla kvadrātcaurule 100*100*3mm, L=6790mm, ZN</t>
  </si>
  <si>
    <t>Metāla kvadrātcaurule 40*40*3mm, L=22760mm, ZN</t>
  </si>
  <si>
    <t>Metāla kvadrātcaurule 40*40*3mm, L=19290mm, ZN</t>
  </si>
  <si>
    <t>Metāla kvadrātcaurule 40*40*3mm, L=12260mm, ZN</t>
  </si>
  <si>
    <t>Metāla kvadrātcaurule 40*40*3mm, L=15440mm, ZN</t>
  </si>
  <si>
    <t>Metāla kvadrātcaurule 40*40*3mm, L=35700mm, ZN</t>
  </si>
  <si>
    <t>5.7. KOLONNA MK-5</t>
  </si>
  <si>
    <t>5.8. KOLONNA MK-6</t>
  </si>
  <si>
    <t>5.9. KOLONNA MK-7</t>
  </si>
  <si>
    <t>5.10. KOLONNA MK-8</t>
  </si>
  <si>
    <t>5.11. KOLONNA MK-9</t>
  </si>
  <si>
    <t>5.12. ELEMENTS P-2</t>
  </si>
  <si>
    <t>5.13. ELEMENTS P-3</t>
  </si>
  <si>
    <t>5.14. ELEMENTS P-4</t>
  </si>
  <si>
    <t>5.15. ELEMENTS P-5</t>
  </si>
  <si>
    <t>5.15.3.</t>
  </si>
  <si>
    <t>5.15.4.</t>
  </si>
  <si>
    <t>5.16. ELEMENTS P-6</t>
  </si>
  <si>
    <t>5.17. ELEMENTS P-7</t>
  </si>
  <si>
    <t>5.18. ELEMENTS P-8</t>
  </si>
  <si>
    <t>5.18.2.</t>
  </si>
  <si>
    <t>5.19. JUMTS</t>
  </si>
  <si>
    <t>5.19.1.</t>
  </si>
  <si>
    <t>07_05_2021</t>
  </si>
  <si>
    <t>6. ATKRITUMU KONTEINERU NOVIETNE NR.3 (ATBILSTOŠI GP-2 LAPAI) DIVIEM KONTEINERIEM</t>
  </si>
  <si>
    <t>6.4. METĀLA SIJA MS-1</t>
  </si>
  <si>
    <t>5.4. METĀLA SIJA MS-2</t>
  </si>
  <si>
    <t>Metāla kvadrātcaurule 100*100*3mm, L=4340mm, ZN</t>
  </si>
  <si>
    <t>6.5. KOLONNA MK-3</t>
  </si>
  <si>
    <t>6.6. KOLONNA MK-4</t>
  </si>
  <si>
    <t>6.7. KOLONNA MK-5</t>
  </si>
  <si>
    <t>6.8. KOLONNA MK-6</t>
  </si>
  <si>
    <t>6.9. KOLONNA MK-7</t>
  </si>
  <si>
    <t>6.10. KOLONNA MK-8</t>
  </si>
  <si>
    <t>6.11. ELEMENTS P-1</t>
  </si>
  <si>
    <t>Elementa P-2 izgatavošana un montāža, 1400*2100mm</t>
  </si>
  <si>
    <t>Metāla kvadrātcaurule 40*40*3mm, L=14000mm, ZN</t>
  </si>
  <si>
    <t>Cinkots metāla pīts siets 1320x2020mm, acs izmērs 20*20mm</t>
  </si>
  <si>
    <t>6.12. ELEMENTS P-2</t>
  </si>
  <si>
    <t>6.13. ELEMENTS P-3</t>
  </si>
  <si>
    <t>6.14. ELEMENTS P-4</t>
  </si>
  <si>
    <t>Metāla kvadrātcaurule 40*40*3mm, L=11380mm, ZN</t>
  </si>
  <si>
    <t>Elementa P-4 izgatavošana un montāža, 950*2100mm</t>
  </si>
  <si>
    <t>Cinkots metāla pīts siets 870*1920mm, acs izmērs 20*20mm</t>
  </si>
  <si>
    <t>6.15. ELEMENTS P-5</t>
  </si>
  <si>
    <t>Metāla kvadrātcaurule 40*40*3mm, L=6430mm, ZN</t>
  </si>
  <si>
    <t>6.16. JUMTS</t>
  </si>
  <si>
    <t>7. BŪVGRUŽU IZVEŠANA</t>
  </si>
  <si>
    <t>8. METĀLA KONSTRUKCIJU DETALIZĀCIJA (MKD)</t>
  </si>
  <si>
    <t>9. BŪVDARBU PABEIGŠANA</t>
  </si>
  <si>
    <t>7.1.</t>
  </si>
  <si>
    <t>8.1.</t>
  </si>
  <si>
    <t>9.1.</t>
  </si>
  <si>
    <t>9.2.</t>
  </si>
  <si>
    <t>Žoga 3D paneļu posms SIA "Žoga fabrika" vai analogs:
Augstums: 1530mm
Garums: 1050mm
Acs izmērs: 50x200mm
Stieples diametrs: 5.0mm
Aizsardzība: cinkots + pulverkrāsots
Krāsa: tumši pelēka (RAL 7016)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</si>
</sst>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sz val="10"/>
      <name val="Helv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0"/>
      <name val="Helv"/>
      <family val="2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"/>
      <name val="LVHelvetica"/>
      <charset val="204"/>
    </font>
    <font>
      <sz val="10"/>
      <color rgb="FF000000"/>
      <name val="Arial"/>
      <family val="2"/>
      <charset val="186"/>
    </font>
    <font>
      <sz val="10"/>
      <color rgb="FF000000"/>
      <name val="Helv"/>
      <charset val="186"/>
    </font>
    <font>
      <b/>
      <sz val="10"/>
      <name val="Times New Roman"/>
      <family val="1"/>
      <charset val="186"/>
    </font>
    <font>
      <sz val="10"/>
      <name val="Arial"/>
      <family val="2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6"/>
      <name val="Times New Roman"/>
      <family val="1"/>
      <charset val="186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/>
    <xf numFmtId="0" fontId="6" fillId="0" borderId="0"/>
    <xf numFmtId="0" fontId="9" fillId="0" borderId="0" applyNumberFormat="0" applyBorder="0" applyProtection="0"/>
    <xf numFmtId="0" fontId="1" fillId="0" borderId="0"/>
    <xf numFmtId="0" fontId="4" fillId="0" borderId="1" applyNumberFormat="0" applyFill="0" applyAlignment="0" applyProtection="0"/>
    <xf numFmtId="0" fontId="10" fillId="0" borderId="0" applyNumberFormat="0" applyBorder="0" applyProtection="0"/>
    <xf numFmtId="0" fontId="1" fillId="0" borderId="0"/>
    <xf numFmtId="0" fontId="8" fillId="0" borderId="0">
      <alignment horizontal="left"/>
    </xf>
    <xf numFmtId="0" fontId="6" fillId="0" borderId="0"/>
    <xf numFmtId="0" fontId="6" fillId="0" borderId="0"/>
    <xf numFmtId="0" fontId="6" fillId="0" borderId="0"/>
    <xf numFmtId="0" fontId="6" fillId="20" borderId="0">
      <alignment vertical="center" wrapText="1"/>
    </xf>
    <xf numFmtId="0" fontId="1" fillId="0" borderId="0"/>
    <xf numFmtId="0" fontId="12" fillId="0" borderId="0"/>
    <xf numFmtId="0" fontId="15" fillId="0" borderId="0"/>
  </cellStyleXfs>
  <cellXfs count="67">
    <xf numFmtId="0" fontId="0" fillId="0" borderId="0" xfId="0"/>
    <xf numFmtId="0" fontId="7" fillId="0" borderId="0" xfId="29" applyFont="1" applyFill="1" applyAlignment="1">
      <alignment vertical="center"/>
    </xf>
    <xf numFmtId="0" fontId="7" fillId="0" borderId="0" xfId="35" applyFont="1" applyFill="1" applyBorder="1" applyAlignment="1">
      <alignment vertical="center"/>
    </xf>
    <xf numFmtId="0" fontId="7" fillId="0" borderId="0" xfId="35" applyFont="1" applyFill="1" applyBorder="1" applyAlignment="1">
      <alignment vertical="center" wrapText="1"/>
    </xf>
    <xf numFmtId="0" fontId="11" fillId="0" borderId="0" xfId="35" applyFont="1" applyFill="1" applyBorder="1" applyAlignment="1">
      <alignment horizontal="center" vertical="center"/>
    </xf>
    <xf numFmtId="0" fontId="7" fillId="0" borderId="0" xfId="35" applyFont="1" applyFill="1" applyAlignment="1">
      <alignment vertical="center"/>
    </xf>
    <xf numFmtId="0" fontId="7" fillId="0" borderId="2" xfId="35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3" xfId="35" applyFont="1" applyFill="1" applyBorder="1" applyAlignment="1">
      <alignment vertical="center" wrapText="1"/>
    </xf>
    <xf numFmtId="0" fontId="7" fillId="0" borderId="0" xfId="35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0" xfId="35" applyFont="1" applyFill="1" applyBorder="1" applyAlignment="1">
      <alignment horizontal="left" vertical="center"/>
    </xf>
    <xf numFmtId="0" fontId="7" fillId="0" borderId="0" xfId="35" applyFont="1" applyFill="1" applyBorder="1" applyAlignment="1">
      <alignment horizontal="center" vertical="center"/>
    </xf>
    <xf numFmtId="0" fontId="7" fillId="0" borderId="0" xfId="35" applyFont="1" applyFill="1" applyBorder="1" applyAlignment="1">
      <alignment horizontal="center" vertical="center" wrapText="1"/>
    </xf>
    <xf numFmtId="0" fontId="11" fillId="0" borderId="0" xfId="35" applyFont="1" applyFill="1" applyBorder="1" applyAlignment="1">
      <alignment vertical="center" wrapText="1"/>
    </xf>
    <xf numFmtId="49" fontId="11" fillId="0" borderId="0" xfId="35" applyNumberFormat="1" applyFont="1" applyFill="1" applyBorder="1" applyAlignment="1">
      <alignment vertical="center" wrapText="1"/>
    </xf>
    <xf numFmtId="0" fontId="11" fillId="0" borderId="0" xfId="35" applyFont="1" applyFill="1" applyBorder="1" applyAlignment="1">
      <alignment vertical="center"/>
    </xf>
    <xf numFmtId="0" fontId="14" fillId="0" borderId="0" xfId="35" applyFont="1" applyFill="1" applyBorder="1" applyAlignment="1">
      <alignment vertical="center"/>
    </xf>
    <xf numFmtId="49" fontId="11" fillId="0" borderId="0" xfId="35" applyNumberFormat="1" applyFont="1" applyFill="1" applyBorder="1" applyAlignment="1">
      <alignment vertical="center"/>
    </xf>
    <xf numFmtId="49" fontId="7" fillId="0" borderId="7" xfId="29" applyNumberFormat="1" applyFont="1" applyFill="1" applyBorder="1" applyAlignment="1">
      <alignment horizontal="center" vertical="center"/>
    </xf>
    <xf numFmtId="0" fontId="7" fillId="0" borderId="7" xfId="29" applyFont="1" applyFill="1" applyBorder="1" applyAlignment="1">
      <alignment horizontal="center" vertical="center" wrapText="1"/>
    </xf>
    <xf numFmtId="0" fontId="7" fillId="0" borderId="5" xfId="35" applyFont="1" applyFill="1" applyBorder="1" applyAlignment="1">
      <alignment horizontal="center" vertical="center"/>
    </xf>
    <xf numFmtId="0" fontId="13" fillId="0" borderId="5" xfId="35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13" fillId="0" borderId="6" xfId="35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35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35" applyFont="1" applyFill="1" applyBorder="1" applyAlignment="1">
      <alignment horizontal="center" vertical="center" wrapText="1"/>
    </xf>
    <xf numFmtId="0" fontId="7" fillId="0" borderId="6" xfId="35" applyFont="1" applyFill="1" applyBorder="1" applyAlignment="1">
      <alignment horizontal="center" vertical="center"/>
    </xf>
    <xf numFmtId="0" fontId="7" fillId="0" borderId="7" xfId="29" applyFont="1" applyFill="1" applyBorder="1" applyAlignment="1">
      <alignment horizontal="center" vertical="center"/>
    </xf>
    <xf numFmtId="0" fontId="7" fillId="0" borderId="6" xfId="35" applyFont="1" applyFill="1" applyBorder="1" applyAlignment="1">
      <alignment horizontal="left" vertical="center" wrapText="1"/>
    </xf>
    <xf numFmtId="14" fontId="7" fillId="0" borderId="0" xfId="35" applyNumberFormat="1" applyFont="1" applyFill="1" applyBorder="1" applyAlignment="1">
      <alignment horizontal="center" vertical="center" wrapText="1"/>
    </xf>
    <xf numFmtId="0" fontId="7" fillId="0" borderId="4" xfId="35" applyFont="1" applyFill="1" applyBorder="1" applyAlignment="1">
      <alignment horizontal="center" vertical="center" textRotation="90"/>
    </xf>
    <xf numFmtId="0" fontId="7" fillId="0" borderId="6" xfId="35" applyFont="1" applyFill="1" applyBorder="1" applyAlignment="1">
      <alignment horizontal="center" vertical="center" textRotation="90"/>
    </xf>
    <xf numFmtId="0" fontId="7" fillId="0" borderId="4" xfId="35" applyFont="1" applyFill="1" applyBorder="1" applyAlignment="1">
      <alignment horizontal="center" vertical="center"/>
    </xf>
    <xf numFmtId="0" fontId="7" fillId="0" borderId="6" xfId="35" applyFont="1" applyFill="1" applyBorder="1" applyAlignment="1">
      <alignment horizontal="center" vertical="center"/>
    </xf>
    <xf numFmtId="0" fontId="7" fillId="0" borderId="7" xfId="29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35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6" fillId="0" borderId="0" xfId="35" applyFont="1" applyFill="1" applyAlignment="1">
      <alignment horizontal="center" vertical="center"/>
    </xf>
    <xf numFmtId="0" fontId="11" fillId="0" borderId="5" xfId="35" applyFont="1" applyFill="1" applyBorder="1" applyAlignment="1">
      <alignment horizontal="center" vertical="center" wrapText="1"/>
    </xf>
    <xf numFmtId="2" fontId="13" fillId="0" borderId="5" xfId="35" applyNumberFormat="1" applyFont="1" applyFill="1" applyBorder="1" applyAlignment="1">
      <alignment horizontal="center" vertical="center"/>
    </xf>
    <xf numFmtId="0" fontId="7" fillId="0" borderId="6" xfId="32" applyFont="1" applyFill="1" applyBorder="1" applyAlignment="1">
      <alignment horizontal="center" vertical="center" wrapText="1"/>
    </xf>
    <xf numFmtId="2" fontId="11" fillId="0" borderId="6" xfId="32" applyNumberFormat="1" applyFont="1" applyFill="1" applyBorder="1" applyAlignment="1">
      <alignment horizontal="center" vertical="center"/>
    </xf>
    <xf numFmtId="0" fontId="7" fillId="0" borderId="6" xfId="32" applyFont="1" applyFill="1" applyBorder="1" applyAlignment="1">
      <alignment horizontal="left" vertical="center" wrapText="1"/>
    </xf>
    <xf numFmtId="0" fontId="7" fillId="0" borderId="0" xfId="36" applyFont="1" applyFill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center"/>
    </xf>
    <xf numFmtId="0" fontId="7" fillId="0" borderId="6" xfId="32" applyFont="1" applyFill="1" applyBorder="1" applyAlignment="1">
      <alignment horizontal="right" vertical="center" wrapText="1"/>
    </xf>
    <xf numFmtId="0" fontId="7" fillId="0" borderId="6" xfId="36" applyFont="1" applyFill="1" applyBorder="1" applyAlignment="1">
      <alignment horizontal="left" vertical="center" wrapText="1"/>
    </xf>
    <xf numFmtId="0" fontId="7" fillId="0" borderId="6" xfId="36" applyFont="1" applyFill="1" applyBorder="1" applyAlignment="1">
      <alignment horizontal="right" vertical="center" wrapText="1"/>
    </xf>
    <xf numFmtId="0" fontId="11" fillId="0" borderId="6" xfId="36" applyFont="1" applyFill="1" applyBorder="1" applyAlignment="1">
      <alignment horizontal="center" vertical="center" wrapText="1"/>
    </xf>
    <xf numFmtId="2" fontId="13" fillId="0" borderId="6" xfId="35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vertical="center"/>
    </xf>
    <xf numFmtId="2" fontId="11" fillId="0" borderId="6" xfId="35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2" fontId="11" fillId="0" borderId="7" xfId="35" applyNumberFormat="1" applyFont="1" applyFill="1" applyBorder="1" applyAlignment="1">
      <alignment horizontal="center" vertical="center"/>
    </xf>
  </cellXfs>
  <cellStyles count="41">
    <cellStyle name="20% - Izcēlums1" xfId="1"/>
    <cellStyle name="20% - Izcēlums2" xfId="2"/>
    <cellStyle name="20% - Izcēlums3" xfId="3"/>
    <cellStyle name="20% - Izcēlums4" xfId="4"/>
    <cellStyle name="20% - Izcēlums5" xfId="5"/>
    <cellStyle name="20% - Izcēlums6" xfId="6"/>
    <cellStyle name="40% - Izcēlums1" xfId="7"/>
    <cellStyle name="40% - Izcēlums2" xfId="8"/>
    <cellStyle name="40% - Izcēlums3" xfId="9"/>
    <cellStyle name="40% - Izcēlums4" xfId="10"/>
    <cellStyle name="40% - Izcēlums5" xfId="11"/>
    <cellStyle name="40% - Izcēlums6" xfId="12"/>
    <cellStyle name="60% - Izcēlums1" xfId="13"/>
    <cellStyle name="60% - Izcēlums2" xfId="14"/>
    <cellStyle name="60% - Izcēlums3" xfId="15"/>
    <cellStyle name="60% - Izcēlums4" xfId="16"/>
    <cellStyle name="60% - Izcēlums5" xfId="17"/>
    <cellStyle name="60% - Izcēlums6" xfId="18"/>
    <cellStyle name="Excel Built-in Normal" xfId="19"/>
    <cellStyle name="Izcēlums1" xfId="20"/>
    <cellStyle name="Izcēlums2" xfId="21"/>
    <cellStyle name="Izcēlums3" xfId="22"/>
    <cellStyle name="Izcēlums4" xfId="23"/>
    <cellStyle name="Izcēlums5" xfId="24"/>
    <cellStyle name="Izcēlums6" xfId="25"/>
    <cellStyle name="Normal" xfId="0" builtinId="0"/>
    <cellStyle name="Normal 2" xfId="26"/>
    <cellStyle name="Normal 3" xfId="27"/>
    <cellStyle name="Normal 4" xfId="28"/>
    <cellStyle name="Normal 5" xfId="39"/>
    <cellStyle name="Normal 5 2 2" xfId="40"/>
    <cellStyle name="Normal_Viinkalni" xfId="29"/>
    <cellStyle name="Parasts 2" xfId="37"/>
    <cellStyle name="Saistīta šūna" xfId="30"/>
    <cellStyle name="Stils 1" xfId="31"/>
    <cellStyle name="Stils 1 2" xfId="38"/>
    <cellStyle name="Style 1" xfId="32"/>
    <cellStyle name="Обычный 2" xfId="33"/>
    <cellStyle name="Обычный_01.DPN_PINKI_TIPOGRAFIJA_KONTROLTAME_VADIMS-na sertifikat" xfId="34"/>
    <cellStyle name="Обычный_33. OZOLNIEKU NOVADA DOME_OZO SKOLA_TELPU, GAITENU, KAPNU TELPU REMONTS_TAME_VADIMS_2011_02_25_melnraksts" xfId="35"/>
    <cellStyle name="Обычный_33. OZOLNIEKU NOVADA DOME_OZO SKOLA_TELPU, GAITENU, KAPNU TELPU REMONTS_TAME_VADIMS_2011_02_25_melnraksts_09. ELITE BRAIN_ZIKI_KUTS BUVNIECIBA_TAME_2013_08_01+EL labots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759"/>
  <sheetViews>
    <sheetView tabSelected="1" view="pageBreakPreview" zoomScaleNormal="100" zoomScaleSheetLayoutView="100" workbookViewId="0">
      <selection activeCell="H493" sqref="H493"/>
    </sheetView>
  </sheetViews>
  <sheetFormatPr defaultRowHeight="12.75"/>
  <cols>
    <col min="1" max="1" width="6.7109375" style="9" customWidth="1"/>
    <col min="2" max="2" width="10.28515625" style="9" customWidth="1"/>
    <col min="3" max="3" width="50.140625" style="8" customWidth="1"/>
    <col min="4" max="4" width="5.85546875" style="8" customWidth="1"/>
    <col min="5" max="5" width="8.5703125" style="8" customWidth="1"/>
    <col min="6" max="16384" width="9.140625" style="5"/>
  </cols>
  <sheetData>
    <row r="1" spans="1:5" s="2" customFormat="1">
      <c r="A1" s="12"/>
      <c r="B1" s="12"/>
      <c r="C1" s="13"/>
      <c r="D1" s="13"/>
      <c r="E1" s="13"/>
    </row>
    <row r="2" spans="1:5" s="2" customFormat="1">
      <c r="A2" s="16" t="s">
        <v>1</v>
      </c>
      <c r="B2" s="16"/>
      <c r="C2" s="16" t="s">
        <v>33</v>
      </c>
      <c r="D2" s="14"/>
      <c r="E2" s="14"/>
    </row>
    <row r="3" spans="1:5" s="2" customFormat="1">
      <c r="A3" s="16" t="s">
        <v>2</v>
      </c>
      <c r="B3" s="17"/>
      <c r="C3" s="17" t="s">
        <v>33</v>
      </c>
      <c r="D3" s="14"/>
      <c r="E3" s="14"/>
    </row>
    <row r="4" spans="1:5" s="2" customFormat="1">
      <c r="A4" s="16" t="s">
        <v>3</v>
      </c>
      <c r="B4" s="16"/>
      <c r="C4" s="16" t="s">
        <v>34</v>
      </c>
      <c r="D4" s="14"/>
      <c r="E4" s="14"/>
    </row>
    <row r="5" spans="1:5" s="2" customFormat="1">
      <c r="A5" s="16" t="s">
        <v>11</v>
      </c>
      <c r="B5" s="16"/>
      <c r="C5" s="16" t="s">
        <v>35</v>
      </c>
      <c r="D5" s="14"/>
      <c r="E5" s="14"/>
    </row>
    <row r="6" spans="1:5" s="2" customFormat="1">
      <c r="A6" s="16" t="s">
        <v>4</v>
      </c>
      <c r="B6" s="16"/>
      <c r="C6" s="18" t="s">
        <v>36</v>
      </c>
      <c r="D6" s="15"/>
      <c r="E6" s="14"/>
    </row>
    <row r="7" spans="1:5" s="2" customFormat="1">
      <c r="A7" s="4"/>
      <c r="B7" s="4"/>
      <c r="C7" s="11"/>
      <c r="D7" s="11"/>
      <c r="E7" s="11"/>
    </row>
    <row r="8" spans="1:5" ht="20.25">
      <c r="A8" s="43" t="s">
        <v>37</v>
      </c>
      <c r="B8" s="43"/>
      <c r="C8" s="43"/>
      <c r="D8" s="43"/>
      <c r="E8" s="43"/>
    </row>
    <row r="9" spans="1:5" ht="13.5" thickBot="1">
      <c r="C9" s="5"/>
      <c r="D9" s="5"/>
      <c r="E9" s="5"/>
    </row>
    <row r="10" spans="1:5" s="1" customFormat="1">
      <c r="A10" s="33" t="s">
        <v>0</v>
      </c>
      <c r="B10" s="35" t="s">
        <v>5</v>
      </c>
      <c r="C10" s="35"/>
      <c r="D10" s="33" t="s">
        <v>6</v>
      </c>
      <c r="E10" s="33" t="s">
        <v>7</v>
      </c>
    </row>
    <row r="11" spans="1:5" s="1" customFormat="1" ht="42" customHeight="1">
      <c r="A11" s="34"/>
      <c r="B11" s="36"/>
      <c r="C11" s="36"/>
      <c r="D11" s="34"/>
      <c r="E11" s="34"/>
    </row>
    <row r="12" spans="1:5" s="1" customFormat="1" ht="13.5" thickBot="1">
      <c r="A12" s="19" t="s">
        <v>8</v>
      </c>
      <c r="B12" s="37">
        <v>3</v>
      </c>
      <c r="C12" s="37"/>
      <c r="D12" s="20">
        <v>4</v>
      </c>
      <c r="E12" s="30">
        <v>5</v>
      </c>
    </row>
    <row r="13" spans="1:5">
      <c r="A13" s="21"/>
      <c r="B13" s="44" t="s">
        <v>13</v>
      </c>
      <c r="C13" s="44"/>
      <c r="D13" s="22"/>
      <c r="E13" s="45"/>
    </row>
    <row r="14" spans="1:5">
      <c r="A14" s="29" t="s">
        <v>38</v>
      </c>
      <c r="B14" s="31" t="s">
        <v>39</v>
      </c>
      <c r="C14" s="31"/>
      <c r="D14" s="46" t="s">
        <v>15</v>
      </c>
      <c r="E14" s="47">
        <v>1</v>
      </c>
    </row>
    <row r="15" spans="1:5" ht="28.5" customHeight="1">
      <c r="A15" s="29" t="s">
        <v>40</v>
      </c>
      <c r="B15" s="31" t="s">
        <v>41</v>
      </c>
      <c r="C15" s="31"/>
      <c r="D15" s="46" t="s">
        <v>15</v>
      </c>
      <c r="E15" s="47">
        <v>1</v>
      </c>
    </row>
    <row r="16" spans="1:5" ht="28.5" customHeight="1">
      <c r="A16" s="29" t="s">
        <v>44</v>
      </c>
      <c r="B16" s="31" t="s">
        <v>42</v>
      </c>
      <c r="C16" s="31"/>
      <c r="D16" s="46" t="s">
        <v>15</v>
      </c>
      <c r="E16" s="47">
        <v>1</v>
      </c>
    </row>
    <row r="17" spans="1:5" ht="14.25" customHeight="1">
      <c r="A17" s="29" t="s">
        <v>45</v>
      </c>
      <c r="B17" s="31" t="s">
        <v>43</v>
      </c>
      <c r="C17" s="31"/>
      <c r="D17" s="46" t="s">
        <v>15</v>
      </c>
      <c r="E17" s="47">
        <v>1</v>
      </c>
    </row>
    <row r="18" spans="1:5" s="49" customFormat="1">
      <c r="A18" s="29" t="s">
        <v>46</v>
      </c>
      <c r="B18" s="48" t="s">
        <v>196</v>
      </c>
      <c r="C18" s="48"/>
      <c r="D18" s="46" t="s">
        <v>15</v>
      </c>
      <c r="E18" s="47">
        <v>1</v>
      </c>
    </row>
    <row r="19" spans="1:5" s="49" customFormat="1">
      <c r="A19" s="29"/>
      <c r="B19" s="40" t="s">
        <v>47</v>
      </c>
      <c r="C19" s="40"/>
      <c r="D19" s="46"/>
      <c r="E19" s="47"/>
    </row>
    <row r="20" spans="1:5" s="49" customFormat="1">
      <c r="A20" s="29" t="s">
        <v>48</v>
      </c>
      <c r="B20" s="50" t="s">
        <v>31</v>
      </c>
      <c r="C20" s="50"/>
      <c r="D20" s="51" t="s">
        <v>10</v>
      </c>
      <c r="E20" s="52">
        <v>91</v>
      </c>
    </row>
    <row r="21" spans="1:5" s="49" customFormat="1">
      <c r="A21" s="29" t="s">
        <v>55</v>
      </c>
      <c r="B21" s="50" t="s">
        <v>68</v>
      </c>
      <c r="C21" s="50"/>
      <c r="D21" s="51" t="s">
        <v>10</v>
      </c>
      <c r="E21" s="52">
        <f>E20</f>
        <v>91</v>
      </c>
    </row>
    <row r="22" spans="1:5" s="49" customFormat="1">
      <c r="A22" s="29" t="s">
        <v>57</v>
      </c>
      <c r="B22" s="50" t="s">
        <v>32</v>
      </c>
      <c r="C22" s="50"/>
      <c r="D22" s="51" t="s">
        <v>16</v>
      </c>
      <c r="E22" s="52">
        <f>E21*1.1*1.02</f>
        <v>102.102</v>
      </c>
    </row>
    <row r="23" spans="1:5" s="49" customFormat="1">
      <c r="A23" s="29" t="s">
        <v>64</v>
      </c>
      <c r="B23" s="48" t="s">
        <v>49</v>
      </c>
      <c r="C23" s="48"/>
      <c r="D23" s="23" t="s">
        <v>10</v>
      </c>
      <c r="E23" s="53">
        <v>87</v>
      </c>
    </row>
    <row r="24" spans="1:5" s="49" customFormat="1">
      <c r="A24" s="29"/>
      <c r="B24" s="54" t="s">
        <v>50</v>
      </c>
      <c r="C24" s="54"/>
      <c r="D24" s="23" t="s">
        <v>16</v>
      </c>
      <c r="E24" s="53">
        <f>E23*1*1.05</f>
        <v>91.350000000000009</v>
      </c>
    </row>
    <row r="25" spans="1:5" s="49" customFormat="1">
      <c r="A25" s="29"/>
      <c r="B25" s="54" t="s">
        <v>98</v>
      </c>
      <c r="C25" s="54"/>
      <c r="D25" s="23" t="s">
        <v>10</v>
      </c>
      <c r="E25" s="53">
        <f>E23*1.05</f>
        <v>91.350000000000009</v>
      </c>
    </row>
    <row r="26" spans="1:5" s="49" customFormat="1">
      <c r="A26" s="29"/>
      <c r="B26" s="54" t="s">
        <v>52</v>
      </c>
      <c r="C26" s="54"/>
      <c r="D26" s="23" t="s">
        <v>16</v>
      </c>
      <c r="E26" s="53">
        <f>E23*0.77*1.1</f>
        <v>73.689000000000007</v>
      </c>
    </row>
    <row r="27" spans="1:5" s="49" customFormat="1">
      <c r="A27" s="29"/>
      <c r="B27" s="54" t="s">
        <v>53</v>
      </c>
      <c r="C27" s="54"/>
      <c r="D27" s="23" t="s">
        <v>16</v>
      </c>
      <c r="E27" s="53">
        <f>E23*0.22*1.1</f>
        <v>21.054000000000002</v>
      </c>
    </row>
    <row r="28" spans="1:5" s="49" customFormat="1">
      <c r="A28" s="29"/>
      <c r="B28" s="54" t="s">
        <v>54</v>
      </c>
      <c r="C28" s="54"/>
      <c r="D28" s="23" t="s">
        <v>16</v>
      </c>
      <c r="E28" s="53">
        <f>E23*0.05*1.1</f>
        <v>4.785000000000001</v>
      </c>
    </row>
    <row r="29" spans="1:5" s="49" customFormat="1">
      <c r="A29" s="29"/>
      <c r="B29" s="54" t="s">
        <v>51</v>
      </c>
      <c r="C29" s="54"/>
      <c r="D29" s="23" t="s">
        <v>10</v>
      </c>
      <c r="E29" s="53">
        <f>E23*1.1</f>
        <v>95.7</v>
      </c>
    </row>
    <row r="30" spans="1:5" s="49" customFormat="1">
      <c r="A30" s="29" t="s">
        <v>69</v>
      </c>
      <c r="B30" s="48" t="s">
        <v>66</v>
      </c>
      <c r="C30" s="48"/>
      <c r="D30" s="23" t="s">
        <v>61</v>
      </c>
      <c r="E30" s="47">
        <v>2</v>
      </c>
    </row>
    <row r="31" spans="1:5" s="49" customFormat="1" ht="12.75" customHeight="1">
      <c r="A31" s="29"/>
      <c r="B31" s="54" t="s">
        <v>60</v>
      </c>
      <c r="C31" s="54"/>
      <c r="D31" s="23" t="s">
        <v>16</v>
      </c>
      <c r="E31" s="53">
        <f>E30*0.63*1.1</f>
        <v>1.3860000000000001</v>
      </c>
    </row>
    <row r="32" spans="1:5" s="49" customFormat="1" ht="12.75" customHeight="1">
      <c r="A32" s="29"/>
      <c r="B32" s="54" t="s">
        <v>59</v>
      </c>
      <c r="C32" s="54"/>
      <c r="D32" s="23" t="s">
        <v>16</v>
      </c>
      <c r="E32" s="53">
        <f>E31*0.63*1.1</f>
        <v>0.96049800000000018</v>
      </c>
    </row>
    <row r="33" spans="1:5" s="49" customFormat="1">
      <c r="A33" s="29"/>
      <c r="B33" s="54" t="s">
        <v>56</v>
      </c>
      <c r="C33" s="54"/>
      <c r="D33" s="23" t="s">
        <v>16</v>
      </c>
      <c r="E33" s="53">
        <f>E32*0.03*1.1</f>
        <v>3.1696434000000009E-2</v>
      </c>
    </row>
    <row r="34" spans="1:5" s="49" customFormat="1">
      <c r="A34" s="29"/>
      <c r="B34" s="54" t="s">
        <v>67</v>
      </c>
      <c r="C34" s="54"/>
      <c r="D34" s="23" t="s">
        <v>61</v>
      </c>
      <c r="E34" s="47">
        <f>E30*1.1</f>
        <v>2.2000000000000002</v>
      </c>
    </row>
    <row r="35" spans="1:5" s="49" customFormat="1">
      <c r="A35" s="29" t="s">
        <v>70</v>
      </c>
      <c r="B35" s="48" t="s">
        <v>58</v>
      </c>
      <c r="C35" s="48"/>
      <c r="D35" s="23" t="s">
        <v>61</v>
      </c>
      <c r="E35" s="47">
        <v>42</v>
      </c>
    </row>
    <row r="36" spans="1:5" s="49" customFormat="1" ht="12.75" customHeight="1">
      <c r="A36" s="29"/>
      <c r="B36" s="54" t="s">
        <v>62</v>
      </c>
      <c r="C36" s="54"/>
      <c r="D36" s="23" t="s">
        <v>16</v>
      </c>
      <c r="E36" s="53">
        <f>E35*0.65*1.1</f>
        <v>30.030000000000005</v>
      </c>
    </row>
    <row r="37" spans="1:5" s="49" customFormat="1" ht="12.75" customHeight="1">
      <c r="A37" s="29"/>
      <c r="B37" s="54" t="s">
        <v>59</v>
      </c>
      <c r="C37" s="54"/>
      <c r="D37" s="23" t="s">
        <v>16</v>
      </c>
      <c r="E37" s="53">
        <f>E36*0.63*1.1</f>
        <v>20.810790000000008</v>
      </c>
    </row>
    <row r="38" spans="1:5" s="49" customFormat="1" ht="12.75" customHeight="1">
      <c r="A38" s="29"/>
      <c r="B38" s="54" t="s">
        <v>56</v>
      </c>
      <c r="C38" s="54"/>
      <c r="D38" s="23" t="s">
        <v>16</v>
      </c>
      <c r="E38" s="53">
        <f>E37*0.03*1.1</f>
        <v>0.68675607000000038</v>
      </c>
    </row>
    <row r="39" spans="1:5" s="49" customFormat="1">
      <c r="A39" s="29"/>
      <c r="B39" s="54" t="s">
        <v>63</v>
      </c>
      <c r="C39" s="54"/>
      <c r="D39" s="23" t="s">
        <v>61</v>
      </c>
      <c r="E39" s="47">
        <f>E35*1.1</f>
        <v>46.2</v>
      </c>
    </row>
    <row r="40" spans="1:5" s="49" customFormat="1">
      <c r="A40" s="29" t="s">
        <v>71</v>
      </c>
      <c r="B40" s="48" t="s">
        <v>197</v>
      </c>
      <c r="C40" s="48"/>
      <c r="D40" s="23" t="s">
        <v>10</v>
      </c>
      <c r="E40" s="53">
        <v>93</v>
      </c>
    </row>
    <row r="41" spans="1:5" s="49" customFormat="1" ht="24.75" customHeight="1">
      <c r="A41" s="29"/>
      <c r="B41" s="54" t="s">
        <v>65</v>
      </c>
      <c r="C41" s="54"/>
      <c r="D41" s="23" t="s">
        <v>16</v>
      </c>
      <c r="E41" s="53">
        <f>E40*0.15*1.1</f>
        <v>15.345000000000001</v>
      </c>
    </row>
    <row r="42" spans="1:5" s="49" customFormat="1">
      <c r="A42" s="29" t="s">
        <v>72</v>
      </c>
      <c r="B42" s="48" t="s">
        <v>73</v>
      </c>
      <c r="C42" s="48"/>
      <c r="D42" s="23" t="s">
        <v>61</v>
      </c>
      <c r="E42" s="47">
        <v>3.36</v>
      </c>
    </row>
    <row r="43" spans="1:5" s="49" customFormat="1">
      <c r="A43" s="29"/>
      <c r="B43" s="54" t="s">
        <v>74</v>
      </c>
      <c r="C43" s="54"/>
      <c r="D43" s="23" t="s">
        <v>61</v>
      </c>
      <c r="E43" s="47">
        <f>E42*1.1</f>
        <v>3.6960000000000002</v>
      </c>
    </row>
    <row r="44" spans="1:5" s="49" customFormat="1" ht="12" customHeight="1">
      <c r="A44" s="29" t="s">
        <v>76</v>
      </c>
      <c r="B44" s="48" t="s">
        <v>75</v>
      </c>
      <c r="C44" s="48"/>
      <c r="D44" s="46" t="s">
        <v>15</v>
      </c>
      <c r="E44" s="47">
        <v>1</v>
      </c>
    </row>
    <row r="45" spans="1:5" s="49" customFormat="1">
      <c r="A45" s="29" t="s">
        <v>77</v>
      </c>
      <c r="B45" s="48" t="s">
        <v>78</v>
      </c>
      <c r="C45" s="48"/>
      <c r="D45" s="46" t="s">
        <v>10</v>
      </c>
      <c r="E45" s="47">
        <f>E29</f>
        <v>95.7</v>
      </c>
    </row>
    <row r="46" spans="1:5" s="49" customFormat="1">
      <c r="A46" s="29"/>
      <c r="B46" s="40" t="s">
        <v>80</v>
      </c>
      <c r="C46" s="40"/>
      <c r="D46" s="46"/>
      <c r="E46" s="47"/>
    </row>
    <row r="47" spans="1:5" s="49" customFormat="1" ht="24" customHeight="1">
      <c r="A47" s="29" t="s">
        <v>79</v>
      </c>
      <c r="B47" s="48" t="s">
        <v>87</v>
      </c>
      <c r="C47" s="48"/>
      <c r="D47" s="23" t="s">
        <v>83</v>
      </c>
      <c r="E47" s="53">
        <v>4</v>
      </c>
    </row>
    <row r="48" spans="1:5" s="49" customFormat="1">
      <c r="A48" s="29"/>
      <c r="B48" s="54" t="s">
        <v>84</v>
      </c>
      <c r="C48" s="54"/>
      <c r="D48" s="23" t="s">
        <v>16</v>
      </c>
      <c r="E48" s="53">
        <f>E47*0.1*0.1*3.14*0.7*1.02</f>
        <v>8.9678400000000019E-2</v>
      </c>
    </row>
    <row r="49" spans="1:5" s="49" customFormat="1">
      <c r="A49" s="29" t="s">
        <v>85</v>
      </c>
      <c r="B49" s="48" t="s">
        <v>81</v>
      </c>
      <c r="C49" s="48"/>
      <c r="D49" s="23" t="s">
        <v>16</v>
      </c>
      <c r="E49" s="53">
        <f>E47*0.1*0.1*3.14*0.7</f>
        <v>8.7920000000000012E-2</v>
      </c>
    </row>
    <row r="50" spans="1:5" s="49" customFormat="1">
      <c r="A50" s="29"/>
      <c r="B50" s="54" t="s">
        <v>88</v>
      </c>
      <c r="C50" s="54"/>
      <c r="D50" s="23" t="s">
        <v>61</v>
      </c>
      <c r="E50" s="53">
        <f>E47*0.7*1.1</f>
        <v>3.08</v>
      </c>
    </row>
    <row r="51" spans="1:5" s="49" customFormat="1">
      <c r="A51" s="29"/>
      <c r="B51" s="54" t="s">
        <v>82</v>
      </c>
      <c r="C51" s="54"/>
      <c r="D51" s="23" t="s">
        <v>16</v>
      </c>
      <c r="E51" s="53">
        <f>(0.1*0.1*3.14*0.7)*E47*1.15</f>
        <v>0.101108</v>
      </c>
    </row>
    <row r="52" spans="1:5" s="49" customFormat="1" ht="15" customHeight="1">
      <c r="A52" s="29" t="s">
        <v>86</v>
      </c>
      <c r="B52" s="38" t="s">
        <v>94</v>
      </c>
      <c r="C52" s="38"/>
      <c r="D52" s="46" t="s">
        <v>83</v>
      </c>
      <c r="E52" s="47">
        <v>4</v>
      </c>
    </row>
    <row r="53" spans="1:5" s="49" customFormat="1" ht="78" customHeight="1">
      <c r="A53" s="29"/>
      <c r="B53" s="54" t="s">
        <v>199</v>
      </c>
      <c r="C53" s="54"/>
      <c r="D53" s="46" t="s">
        <v>83</v>
      </c>
      <c r="E53" s="47">
        <f>E52</f>
        <v>4</v>
      </c>
    </row>
    <row r="54" spans="1:5" s="49" customFormat="1" ht="13.5" customHeight="1">
      <c r="A54" s="29" t="s">
        <v>90</v>
      </c>
      <c r="B54" s="48" t="s">
        <v>92</v>
      </c>
      <c r="C54" s="48"/>
      <c r="D54" s="23" t="s">
        <v>83</v>
      </c>
      <c r="E54" s="53">
        <v>3</v>
      </c>
    </row>
    <row r="55" spans="1:5" s="49" customFormat="1" ht="89.25" customHeight="1">
      <c r="A55" s="29"/>
      <c r="B55" s="54" t="s">
        <v>200</v>
      </c>
      <c r="C55" s="54"/>
      <c r="D55" s="46" t="s">
        <v>83</v>
      </c>
      <c r="E55" s="47">
        <v>1</v>
      </c>
    </row>
    <row r="56" spans="1:5" s="49" customFormat="1" ht="89.25" customHeight="1">
      <c r="A56" s="29"/>
      <c r="B56" s="54" t="s">
        <v>201</v>
      </c>
      <c r="C56" s="54"/>
      <c r="D56" s="46" t="s">
        <v>83</v>
      </c>
      <c r="E56" s="47">
        <v>1</v>
      </c>
    </row>
    <row r="57" spans="1:5" s="49" customFormat="1" ht="89.25" customHeight="1">
      <c r="A57" s="29"/>
      <c r="B57" s="54" t="s">
        <v>315</v>
      </c>
      <c r="C57" s="54"/>
      <c r="D57" s="46" t="s">
        <v>83</v>
      </c>
      <c r="E57" s="47">
        <v>1</v>
      </c>
    </row>
    <row r="58" spans="1:5" s="49" customFormat="1" ht="40.5" customHeight="1">
      <c r="A58" s="29" t="s">
        <v>91</v>
      </c>
      <c r="B58" s="55" t="s">
        <v>95</v>
      </c>
      <c r="C58" s="55"/>
      <c r="D58" s="46" t="s">
        <v>83</v>
      </c>
      <c r="E58" s="47">
        <v>9</v>
      </c>
    </row>
    <row r="59" spans="1:5" s="49" customFormat="1" ht="11.25" customHeight="1">
      <c r="A59" s="29" t="s">
        <v>93</v>
      </c>
      <c r="B59" s="55" t="s">
        <v>96</v>
      </c>
      <c r="C59" s="55"/>
      <c r="D59" s="46" t="s">
        <v>61</v>
      </c>
      <c r="E59" s="47">
        <v>25</v>
      </c>
    </row>
    <row r="60" spans="1:5" s="49" customFormat="1" ht="40.5" customHeight="1">
      <c r="A60" s="29"/>
      <c r="B60" s="56" t="s">
        <v>97</v>
      </c>
      <c r="C60" s="56"/>
      <c r="D60" s="46" t="s">
        <v>61</v>
      </c>
      <c r="E60" s="47">
        <v>25</v>
      </c>
    </row>
    <row r="61" spans="1:5" s="49" customFormat="1" ht="51.75" customHeight="1">
      <c r="A61" s="29"/>
      <c r="B61" s="56" t="s">
        <v>198</v>
      </c>
      <c r="C61" s="56"/>
      <c r="D61" s="46" t="s">
        <v>83</v>
      </c>
      <c r="E61" s="47">
        <v>24</v>
      </c>
    </row>
    <row r="62" spans="1:5" s="49" customFormat="1" ht="27.75" customHeight="1">
      <c r="A62" s="29"/>
      <c r="B62" s="57" t="s">
        <v>202</v>
      </c>
      <c r="C62" s="57"/>
      <c r="D62" s="46"/>
      <c r="E62" s="47"/>
    </row>
    <row r="63" spans="1:5">
      <c r="A63" s="29"/>
      <c r="B63" s="40" t="s">
        <v>99</v>
      </c>
      <c r="C63" s="40"/>
      <c r="D63" s="24"/>
      <c r="E63" s="58"/>
    </row>
    <row r="64" spans="1:5" ht="26.25" customHeight="1">
      <c r="A64" s="23" t="s">
        <v>100</v>
      </c>
      <c r="B64" s="48" t="s">
        <v>102</v>
      </c>
      <c r="C64" s="48"/>
      <c r="D64" s="23" t="s">
        <v>83</v>
      </c>
      <c r="E64" s="53">
        <v>24</v>
      </c>
    </row>
    <row r="65" spans="1:5">
      <c r="A65" s="23"/>
      <c r="B65" s="54" t="s">
        <v>89</v>
      </c>
      <c r="C65" s="54"/>
      <c r="D65" s="23" t="s">
        <v>16</v>
      </c>
      <c r="E65" s="53">
        <f>E64*0.15*0.15*3.14*1.1*1.02</f>
        <v>1.9024631999999999</v>
      </c>
    </row>
    <row r="66" spans="1:5" s="10" customFormat="1">
      <c r="A66" s="23" t="s">
        <v>101</v>
      </c>
      <c r="B66" s="38" t="s">
        <v>20</v>
      </c>
      <c r="C66" s="38"/>
      <c r="D66" s="59" t="s">
        <v>12</v>
      </c>
      <c r="E66" s="53">
        <v>24</v>
      </c>
    </row>
    <row r="67" spans="1:5" s="10" customFormat="1">
      <c r="A67" s="23"/>
      <c r="B67" s="60" t="s">
        <v>30</v>
      </c>
      <c r="C67" s="60"/>
      <c r="D67" s="59" t="s">
        <v>61</v>
      </c>
      <c r="E67" s="53">
        <f>E66*1*1.1</f>
        <v>26.400000000000002</v>
      </c>
    </row>
    <row r="68" spans="1:5" s="10" customFormat="1">
      <c r="A68" s="23"/>
      <c r="B68" s="60" t="s">
        <v>82</v>
      </c>
      <c r="C68" s="60"/>
      <c r="D68" s="59" t="s">
        <v>16</v>
      </c>
      <c r="E68" s="53">
        <f>0.15*0.15*3.14*1*E64*1.1</f>
        <v>1.8651600000000004</v>
      </c>
    </row>
    <row r="69" spans="1:5" s="10" customFormat="1">
      <c r="A69" s="23"/>
      <c r="B69" s="60" t="s">
        <v>21</v>
      </c>
      <c r="C69" s="60"/>
      <c r="D69" s="59" t="s">
        <v>22</v>
      </c>
      <c r="E69" s="53">
        <v>1</v>
      </c>
    </row>
    <row r="70" spans="1:5" s="10" customFormat="1">
      <c r="A70" s="23"/>
      <c r="B70" s="60" t="s">
        <v>23</v>
      </c>
      <c r="C70" s="60"/>
      <c r="D70" s="59" t="s">
        <v>24</v>
      </c>
      <c r="E70" s="53">
        <v>0.5</v>
      </c>
    </row>
    <row r="71" spans="1:5" s="10" customFormat="1">
      <c r="A71" s="23"/>
      <c r="B71" s="39" t="s">
        <v>103</v>
      </c>
      <c r="C71" s="39"/>
      <c r="D71" s="59"/>
      <c r="E71" s="53"/>
    </row>
    <row r="72" spans="1:5" s="10" customFormat="1">
      <c r="A72" s="23" t="s">
        <v>104</v>
      </c>
      <c r="B72" s="38" t="s">
        <v>25</v>
      </c>
      <c r="C72" s="38"/>
      <c r="D72" s="59" t="s">
        <v>12</v>
      </c>
      <c r="E72" s="53">
        <v>1</v>
      </c>
    </row>
    <row r="73" spans="1:5">
      <c r="A73" s="23"/>
      <c r="B73" s="60" t="s">
        <v>203</v>
      </c>
      <c r="C73" s="60"/>
      <c r="D73" s="59" t="s">
        <v>17</v>
      </c>
      <c r="E73" s="53">
        <f>(9.36*2.47)*E72*1.05</f>
        <v>24.27516</v>
      </c>
    </row>
    <row r="74" spans="1:5" s="10" customFormat="1">
      <c r="A74" s="25"/>
      <c r="B74" s="60" t="s">
        <v>105</v>
      </c>
      <c r="C74" s="60"/>
      <c r="D74" s="23" t="s">
        <v>17</v>
      </c>
      <c r="E74" s="53">
        <f>(0.1*0.215*79)*E72*1.05</f>
        <v>1.7834250000000003</v>
      </c>
    </row>
    <row r="75" spans="1:5" s="10" customFormat="1">
      <c r="A75" s="25"/>
      <c r="B75" s="60" t="s">
        <v>106</v>
      </c>
      <c r="C75" s="60"/>
      <c r="D75" s="59" t="s">
        <v>17</v>
      </c>
      <c r="E75" s="53">
        <f>(0.2*0.2*79)*E72*1.05</f>
        <v>3.3180000000000009</v>
      </c>
    </row>
    <row r="76" spans="1:5" s="10" customFormat="1">
      <c r="A76" s="25"/>
      <c r="B76" s="60" t="s">
        <v>107</v>
      </c>
      <c r="C76" s="60"/>
      <c r="D76" s="59" t="s">
        <v>17</v>
      </c>
      <c r="E76" s="53">
        <f>(24*0.04*0.04)*E72*9*1.05</f>
        <v>0.36287999999999998</v>
      </c>
    </row>
    <row r="77" spans="1:5" s="10" customFormat="1">
      <c r="A77" s="25"/>
      <c r="B77" s="61" t="s">
        <v>212</v>
      </c>
      <c r="C77" s="62"/>
      <c r="D77" s="59" t="s">
        <v>17</v>
      </c>
      <c r="E77" s="53">
        <f>(79*0.06*0.08)*E72*2*1.05</f>
        <v>0.79632000000000014</v>
      </c>
    </row>
    <row r="78" spans="1:5" s="10" customFormat="1">
      <c r="A78" s="25"/>
      <c r="B78" s="60" t="s">
        <v>113</v>
      </c>
      <c r="C78" s="60"/>
      <c r="D78" s="23" t="s">
        <v>15</v>
      </c>
      <c r="E78" s="53">
        <f>E72*4</f>
        <v>4</v>
      </c>
    </row>
    <row r="79" spans="1:5" s="10" customFormat="1">
      <c r="A79" s="25"/>
      <c r="B79" s="60" t="s">
        <v>18</v>
      </c>
      <c r="C79" s="60"/>
      <c r="D79" s="59" t="s">
        <v>15</v>
      </c>
      <c r="E79" s="53">
        <f>E72</f>
        <v>1</v>
      </c>
    </row>
    <row r="80" spans="1:5" s="10" customFormat="1">
      <c r="A80" s="23"/>
      <c r="B80" s="39" t="s">
        <v>108</v>
      </c>
      <c r="C80" s="39"/>
      <c r="D80" s="59"/>
      <c r="E80" s="53"/>
    </row>
    <row r="81" spans="1:5" s="10" customFormat="1">
      <c r="A81" s="23" t="s">
        <v>109</v>
      </c>
      <c r="B81" s="38" t="s">
        <v>25</v>
      </c>
      <c r="C81" s="38"/>
      <c r="D81" s="59" t="s">
        <v>12</v>
      </c>
      <c r="E81" s="53">
        <v>1</v>
      </c>
    </row>
    <row r="82" spans="1:5" ht="12.75" customHeight="1">
      <c r="A82" s="23"/>
      <c r="B82" s="60" t="s">
        <v>203</v>
      </c>
      <c r="C82" s="60"/>
      <c r="D82" s="59" t="s">
        <v>17</v>
      </c>
      <c r="E82" s="53">
        <f>(9.36*2.47)*E81*1.05</f>
        <v>24.27516</v>
      </c>
    </row>
    <row r="83" spans="1:5" s="10" customFormat="1">
      <c r="A83" s="25"/>
      <c r="B83" s="60" t="s">
        <v>105</v>
      </c>
      <c r="C83" s="60"/>
      <c r="D83" s="23" t="s">
        <v>17</v>
      </c>
      <c r="E83" s="53">
        <f>(0.1*0.215*79)*E81*1.05</f>
        <v>1.7834250000000003</v>
      </c>
    </row>
    <row r="84" spans="1:5" s="10" customFormat="1">
      <c r="A84" s="25"/>
      <c r="B84" s="60" t="s">
        <v>106</v>
      </c>
      <c r="C84" s="60"/>
      <c r="D84" s="59" t="s">
        <v>17</v>
      </c>
      <c r="E84" s="53">
        <f>(0.2*0.2*79)*E81*1.05</f>
        <v>3.3180000000000009</v>
      </c>
    </row>
    <row r="85" spans="1:5" s="10" customFormat="1">
      <c r="A85" s="25"/>
      <c r="B85" s="60" t="s">
        <v>107</v>
      </c>
      <c r="C85" s="60"/>
      <c r="D85" s="59" t="s">
        <v>17</v>
      </c>
      <c r="E85" s="53">
        <f>(24*0.04*0.04)*E81*9*1.05</f>
        <v>0.36287999999999998</v>
      </c>
    </row>
    <row r="86" spans="1:5" s="10" customFormat="1">
      <c r="A86" s="25"/>
      <c r="B86" s="61" t="s">
        <v>212</v>
      </c>
      <c r="C86" s="62"/>
      <c r="D86" s="59" t="s">
        <v>17</v>
      </c>
      <c r="E86" s="53">
        <f>(79*0.06*0.08)*E81*2*1.05</f>
        <v>0.79632000000000014</v>
      </c>
    </row>
    <row r="87" spans="1:5" s="10" customFormat="1" ht="12.75" customHeight="1">
      <c r="A87" s="25"/>
      <c r="B87" s="60" t="s">
        <v>113</v>
      </c>
      <c r="C87" s="60"/>
      <c r="D87" s="23" t="s">
        <v>15</v>
      </c>
      <c r="E87" s="53">
        <f>E81*4</f>
        <v>4</v>
      </c>
    </row>
    <row r="88" spans="1:5" s="10" customFormat="1">
      <c r="A88" s="25"/>
      <c r="B88" s="60" t="s">
        <v>18</v>
      </c>
      <c r="C88" s="60"/>
      <c r="D88" s="59" t="s">
        <v>15</v>
      </c>
      <c r="E88" s="53">
        <f>E81</f>
        <v>1</v>
      </c>
    </row>
    <row r="89" spans="1:5" s="10" customFormat="1">
      <c r="A89" s="25"/>
      <c r="B89" s="41" t="s">
        <v>207</v>
      </c>
      <c r="C89" s="42"/>
      <c r="D89" s="59"/>
      <c r="E89" s="53"/>
    </row>
    <row r="90" spans="1:5" s="10" customFormat="1">
      <c r="A90" s="25" t="s">
        <v>110</v>
      </c>
      <c r="B90" s="38" t="s">
        <v>208</v>
      </c>
      <c r="C90" s="38"/>
      <c r="D90" s="59" t="s">
        <v>12</v>
      </c>
      <c r="E90" s="53">
        <v>1</v>
      </c>
    </row>
    <row r="91" spans="1:5" s="10" customFormat="1">
      <c r="A91" s="25"/>
      <c r="B91" s="60" t="s">
        <v>209</v>
      </c>
      <c r="C91" s="60"/>
      <c r="D91" s="59" t="s">
        <v>17</v>
      </c>
      <c r="E91" s="53">
        <f>(9.36*9.14)*E90*1.05</f>
        <v>89.827920000000006</v>
      </c>
    </row>
    <row r="92" spans="1:5" s="10" customFormat="1">
      <c r="A92" s="25"/>
      <c r="B92" s="60" t="s">
        <v>210</v>
      </c>
      <c r="C92" s="60"/>
      <c r="D92" s="59" t="s">
        <v>17</v>
      </c>
      <c r="E92" s="53">
        <f>(9.36*0.07)*E90*7*1.05</f>
        <v>4.8157200000000007</v>
      </c>
    </row>
    <row r="93" spans="1:5" s="10" customFormat="1">
      <c r="A93" s="25"/>
      <c r="B93" s="60" t="s">
        <v>105</v>
      </c>
      <c r="C93" s="60"/>
      <c r="D93" s="23" t="s">
        <v>17</v>
      </c>
      <c r="E93" s="53">
        <f>(0.1*0.215*79)*E90*7*1.05</f>
        <v>12.483975000000003</v>
      </c>
    </row>
    <row r="94" spans="1:5" s="10" customFormat="1">
      <c r="A94" s="25"/>
      <c r="B94" s="60" t="s">
        <v>211</v>
      </c>
      <c r="C94" s="60"/>
      <c r="D94" s="59" t="s">
        <v>17</v>
      </c>
      <c r="E94" s="53">
        <f>(0.1*0.1*79)*E90*2*1.05</f>
        <v>1.6590000000000005</v>
      </c>
    </row>
    <row r="95" spans="1:5" s="10" customFormat="1">
      <c r="A95" s="25"/>
      <c r="B95" s="60" t="s">
        <v>212</v>
      </c>
      <c r="C95" s="60"/>
      <c r="D95" s="59" t="s">
        <v>17</v>
      </c>
      <c r="E95" s="53">
        <f>(79*0.06*0.08)*E90*2*1.05</f>
        <v>0.79632000000000014</v>
      </c>
    </row>
    <row r="96" spans="1:5" s="10" customFormat="1">
      <c r="A96" s="25"/>
      <c r="B96" s="60" t="s">
        <v>213</v>
      </c>
      <c r="C96" s="60"/>
      <c r="D96" s="23" t="s">
        <v>15</v>
      </c>
      <c r="E96" s="53">
        <v>4</v>
      </c>
    </row>
    <row r="97" spans="1:5" s="10" customFormat="1">
      <c r="A97" s="25"/>
      <c r="B97" s="60" t="s">
        <v>18</v>
      </c>
      <c r="C97" s="60"/>
      <c r="D97" s="59" t="s">
        <v>15</v>
      </c>
      <c r="E97" s="53">
        <f>E90</f>
        <v>1</v>
      </c>
    </row>
    <row r="98" spans="1:5" s="10" customFormat="1" ht="12.75" customHeight="1">
      <c r="A98" s="23"/>
      <c r="B98" s="39" t="s">
        <v>220</v>
      </c>
      <c r="C98" s="39"/>
      <c r="D98" s="59"/>
      <c r="E98" s="53"/>
    </row>
    <row r="99" spans="1:5" s="10" customFormat="1" ht="12.75" customHeight="1">
      <c r="A99" s="23" t="s">
        <v>111</v>
      </c>
      <c r="B99" s="38" t="s">
        <v>25</v>
      </c>
      <c r="C99" s="38"/>
      <c r="D99" s="59" t="s">
        <v>12</v>
      </c>
      <c r="E99" s="53">
        <v>1</v>
      </c>
    </row>
    <row r="100" spans="1:5" s="10" customFormat="1" ht="12.75" customHeight="1">
      <c r="A100" s="23"/>
      <c r="B100" s="60" t="s">
        <v>204</v>
      </c>
      <c r="C100" s="60"/>
      <c r="D100" s="59" t="s">
        <v>17</v>
      </c>
      <c r="E100" s="53">
        <f>(9.36*2.1)*E99*1.05</f>
        <v>20.6388</v>
      </c>
    </row>
    <row r="101" spans="1:5" s="10" customFormat="1" ht="12.75" customHeight="1">
      <c r="A101" s="25"/>
      <c r="B101" s="60" t="s">
        <v>105</v>
      </c>
      <c r="C101" s="60"/>
      <c r="D101" s="23" t="s">
        <v>17</v>
      </c>
      <c r="E101" s="53">
        <f>(0.1*0.215*79)*E99*1.05</f>
        <v>1.7834250000000003</v>
      </c>
    </row>
    <row r="102" spans="1:5" s="10" customFormat="1" ht="12.75" customHeight="1">
      <c r="A102" s="25"/>
      <c r="B102" s="60" t="s">
        <v>106</v>
      </c>
      <c r="C102" s="60"/>
      <c r="D102" s="59" t="s">
        <v>17</v>
      </c>
      <c r="E102" s="53">
        <f>(0.2*0.2*79)*E99*1.05</f>
        <v>3.3180000000000009</v>
      </c>
    </row>
    <row r="103" spans="1:5" s="10" customFormat="1" ht="12.75" customHeight="1">
      <c r="A103" s="25"/>
      <c r="B103" s="60" t="s">
        <v>107</v>
      </c>
      <c r="C103" s="60"/>
      <c r="D103" s="59" t="s">
        <v>17</v>
      </c>
      <c r="E103" s="53">
        <f>(24*0.04*0.04)*E99*8*1.05</f>
        <v>0.32255999999999996</v>
      </c>
    </row>
    <row r="104" spans="1:5" s="10" customFormat="1" ht="12.75" customHeight="1">
      <c r="A104" s="25"/>
      <c r="B104" s="60" t="s">
        <v>113</v>
      </c>
      <c r="C104" s="60"/>
      <c r="D104" s="23" t="s">
        <v>15</v>
      </c>
      <c r="E104" s="53">
        <f>E99*4</f>
        <v>4</v>
      </c>
    </row>
    <row r="105" spans="1:5" s="10" customFormat="1" ht="12.75" customHeight="1">
      <c r="A105" s="25"/>
      <c r="B105" s="60" t="s">
        <v>18</v>
      </c>
      <c r="C105" s="60"/>
      <c r="D105" s="59" t="s">
        <v>15</v>
      </c>
      <c r="E105" s="53">
        <f>E99</f>
        <v>1</v>
      </c>
    </row>
    <row r="106" spans="1:5" s="10" customFormat="1">
      <c r="A106" s="23"/>
      <c r="B106" s="39" t="s">
        <v>219</v>
      </c>
      <c r="C106" s="39"/>
      <c r="D106" s="59"/>
      <c r="E106" s="53"/>
    </row>
    <row r="107" spans="1:5" s="10" customFormat="1">
      <c r="A107" s="23" t="s">
        <v>112</v>
      </c>
      <c r="B107" s="38" t="s">
        <v>25</v>
      </c>
      <c r="C107" s="38"/>
      <c r="D107" s="59" t="s">
        <v>12</v>
      </c>
      <c r="E107" s="53">
        <v>1</v>
      </c>
    </row>
    <row r="108" spans="1:5" s="10" customFormat="1" ht="12.75" customHeight="1">
      <c r="A108" s="23"/>
      <c r="B108" s="60" t="s">
        <v>204</v>
      </c>
      <c r="C108" s="60"/>
      <c r="D108" s="59" t="s">
        <v>17</v>
      </c>
      <c r="E108" s="53">
        <f>(9.36*2.1)*E107*1.05</f>
        <v>20.6388</v>
      </c>
    </row>
    <row r="109" spans="1:5" s="10" customFormat="1">
      <c r="A109" s="25"/>
      <c r="B109" s="60" t="s">
        <v>105</v>
      </c>
      <c r="C109" s="60"/>
      <c r="D109" s="23" t="s">
        <v>17</v>
      </c>
      <c r="E109" s="53">
        <f>(0.1*0.215*79)*E107*1.05</f>
        <v>1.7834250000000003</v>
      </c>
    </row>
    <row r="110" spans="1:5" s="10" customFormat="1">
      <c r="A110" s="25"/>
      <c r="B110" s="60" t="s">
        <v>106</v>
      </c>
      <c r="C110" s="60"/>
      <c r="D110" s="59" t="s">
        <v>17</v>
      </c>
      <c r="E110" s="53">
        <f>(0.2*0.2*79)*E107*1.05</f>
        <v>3.3180000000000009</v>
      </c>
    </row>
    <row r="111" spans="1:5" s="10" customFormat="1">
      <c r="A111" s="25"/>
      <c r="B111" s="60" t="s">
        <v>107</v>
      </c>
      <c r="C111" s="60"/>
      <c r="D111" s="59" t="s">
        <v>17</v>
      </c>
      <c r="E111" s="53">
        <f>(24*0.04*0.04)*E107*8*1.05</f>
        <v>0.32255999999999996</v>
      </c>
    </row>
    <row r="112" spans="1:5" s="10" customFormat="1" ht="12.75" customHeight="1">
      <c r="A112" s="25"/>
      <c r="B112" s="60" t="s">
        <v>113</v>
      </c>
      <c r="C112" s="60"/>
      <c r="D112" s="23" t="s">
        <v>15</v>
      </c>
      <c r="E112" s="53">
        <f>E107*4</f>
        <v>4</v>
      </c>
    </row>
    <row r="113" spans="1:5" s="10" customFormat="1">
      <c r="A113" s="25"/>
      <c r="B113" s="60" t="s">
        <v>18</v>
      </c>
      <c r="C113" s="60"/>
      <c r="D113" s="59" t="s">
        <v>15</v>
      </c>
      <c r="E113" s="53">
        <f>E107</f>
        <v>1</v>
      </c>
    </row>
    <row r="114" spans="1:5" s="10" customFormat="1">
      <c r="A114" s="23"/>
      <c r="B114" s="39" t="s">
        <v>218</v>
      </c>
      <c r="C114" s="39"/>
      <c r="D114" s="59"/>
      <c r="E114" s="53"/>
    </row>
    <row r="115" spans="1:5" s="10" customFormat="1">
      <c r="A115" s="23" t="s">
        <v>114</v>
      </c>
      <c r="B115" s="38" t="s">
        <v>25</v>
      </c>
      <c r="C115" s="38"/>
      <c r="D115" s="59" t="s">
        <v>12</v>
      </c>
      <c r="E115" s="53">
        <v>5</v>
      </c>
    </row>
    <row r="116" spans="1:5" s="10" customFormat="1">
      <c r="A116" s="23"/>
      <c r="B116" s="60" t="s">
        <v>205</v>
      </c>
      <c r="C116" s="60"/>
      <c r="D116" s="59" t="s">
        <v>17</v>
      </c>
      <c r="E116" s="53">
        <f>(9.36*2.29)*E115*1.05</f>
        <v>112.53060000000001</v>
      </c>
    </row>
    <row r="117" spans="1:5" s="10" customFormat="1">
      <c r="A117" s="25"/>
      <c r="B117" s="60" t="s">
        <v>105</v>
      </c>
      <c r="C117" s="60"/>
      <c r="D117" s="23" t="s">
        <v>17</v>
      </c>
      <c r="E117" s="53">
        <f>(0.1*0.215*79)*E115*1.05</f>
        <v>8.9171250000000004</v>
      </c>
    </row>
    <row r="118" spans="1:5" s="10" customFormat="1">
      <c r="A118" s="25"/>
      <c r="B118" s="60" t="s">
        <v>106</v>
      </c>
      <c r="C118" s="60"/>
      <c r="D118" s="59" t="s">
        <v>17</v>
      </c>
      <c r="E118" s="53">
        <f>(0.2*0.2*79)*E115*1.05</f>
        <v>16.590000000000003</v>
      </c>
    </row>
    <row r="119" spans="1:5" s="10" customFormat="1">
      <c r="A119" s="25"/>
      <c r="B119" s="60" t="s">
        <v>107</v>
      </c>
      <c r="C119" s="60"/>
      <c r="D119" s="59" t="s">
        <v>17</v>
      </c>
      <c r="E119" s="53">
        <f>(24*0.04*0.04)*E115*8*1.05</f>
        <v>1.6127999999999998</v>
      </c>
    </row>
    <row r="120" spans="1:5" s="10" customFormat="1" ht="12.75" customHeight="1">
      <c r="A120" s="25"/>
      <c r="B120" s="60" t="s">
        <v>113</v>
      </c>
      <c r="C120" s="60"/>
      <c r="D120" s="23" t="s">
        <v>15</v>
      </c>
      <c r="E120" s="53">
        <f>E115*4</f>
        <v>20</v>
      </c>
    </row>
    <row r="121" spans="1:5" s="10" customFormat="1">
      <c r="A121" s="25"/>
      <c r="B121" s="60" t="s">
        <v>18</v>
      </c>
      <c r="C121" s="60"/>
      <c r="D121" s="59" t="s">
        <v>15</v>
      </c>
      <c r="E121" s="53">
        <f>E115</f>
        <v>5</v>
      </c>
    </row>
    <row r="122" spans="1:5" s="10" customFormat="1">
      <c r="A122" s="23"/>
      <c r="B122" s="39" t="s">
        <v>217</v>
      </c>
      <c r="C122" s="39"/>
      <c r="D122" s="59"/>
      <c r="E122" s="53"/>
    </row>
    <row r="123" spans="1:5" s="10" customFormat="1">
      <c r="A123" s="23" t="s">
        <v>117</v>
      </c>
      <c r="B123" s="38" t="s">
        <v>25</v>
      </c>
      <c r="C123" s="38"/>
      <c r="D123" s="59" t="s">
        <v>12</v>
      </c>
      <c r="E123" s="53">
        <v>4</v>
      </c>
    </row>
    <row r="124" spans="1:5" s="10" customFormat="1">
      <c r="A124" s="23"/>
      <c r="B124" s="60" t="s">
        <v>206</v>
      </c>
      <c r="C124" s="60"/>
      <c r="D124" s="59" t="s">
        <v>17</v>
      </c>
      <c r="E124" s="53">
        <f>(9.36*2.29)*E123*1.05</f>
        <v>90.024480000000011</v>
      </c>
    </row>
    <row r="125" spans="1:5" s="10" customFormat="1">
      <c r="A125" s="25"/>
      <c r="B125" s="60" t="s">
        <v>105</v>
      </c>
      <c r="C125" s="60"/>
      <c r="D125" s="23" t="s">
        <v>17</v>
      </c>
      <c r="E125" s="53">
        <f>(0.1*0.215*79)*E123*1.05</f>
        <v>7.133700000000001</v>
      </c>
    </row>
    <row r="126" spans="1:5" s="10" customFormat="1">
      <c r="A126" s="25"/>
      <c r="B126" s="60" t="s">
        <v>106</v>
      </c>
      <c r="C126" s="60"/>
      <c r="D126" s="59" t="s">
        <v>17</v>
      </c>
      <c r="E126" s="53">
        <f>(0.2*0.2*79)*E123*1.05</f>
        <v>13.272000000000004</v>
      </c>
    </row>
    <row r="127" spans="1:5" s="10" customFormat="1">
      <c r="A127" s="25"/>
      <c r="B127" s="60" t="s">
        <v>107</v>
      </c>
      <c r="C127" s="60"/>
      <c r="D127" s="59" t="s">
        <v>17</v>
      </c>
      <c r="E127" s="53">
        <f>(24*0.04*0.04)*E123*4*1.05</f>
        <v>0.64511999999999992</v>
      </c>
    </row>
    <row r="128" spans="1:5" s="10" customFormat="1">
      <c r="A128" s="25"/>
      <c r="B128" s="60" t="s">
        <v>115</v>
      </c>
      <c r="C128" s="60"/>
      <c r="D128" s="59" t="s">
        <v>17</v>
      </c>
      <c r="E128" s="53">
        <f>(0.06*0.2*23)*E125*2*1.05</f>
        <v>4.1346925200000006</v>
      </c>
    </row>
    <row r="129" spans="1:5" s="10" customFormat="1">
      <c r="A129" s="25"/>
      <c r="B129" s="60" t="s">
        <v>116</v>
      </c>
      <c r="C129" s="60"/>
      <c r="D129" s="59" t="s">
        <v>17</v>
      </c>
      <c r="E129" s="53">
        <f>(0.027*0.18*23)*E126*1.05</f>
        <v>1.5577213680000004</v>
      </c>
    </row>
    <row r="130" spans="1:5" s="10" customFormat="1">
      <c r="A130" s="25"/>
      <c r="B130" s="60" t="s">
        <v>113</v>
      </c>
      <c r="C130" s="60"/>
      <c r="D130" s="23" t="s">
        <v>15</v>
      </c>
      <c r="E130" s="53">
        <f>E123*4</f>
        <v>16</v>
      </c>
    </row>
    <row r="131" spans="1:5" s="10" customFormat="1">
      <c r="A131" s="25"/>
      <c r="B131" s="60" t="s">
        <v>18</v>
      </c>
      <c r="C131" s="60"/>
      <c r="D131" s="59" t="s">
        <v>15</v>
      </c>
      <c r="E131" s="53">
        <f>E123</f>
        <v>4</v>
      </c>
    </row>
    <row r="132" spans="1:5" s="10" customFormat="1">
      <c r="A132" s="23"/>
      <c r="B132" s="39" t="s">
        <v>216</v>
      </c>
      <c r="C132" s="39"/>
      <c r="D132" s="59"/>
      <c r="E132" s="53"/>
    </row>
    <row r="133" spans="1:5" s="10" customFormat="1">
      <c r="A133" s="23" t="s">
        <v>119</v>
      </c>
      <c r="B133" s="38" t="s">
        <v>25</v>
      </c>
      <c r="C133" s="38"/>
      <c r="D133" s="59" t="s">
        <v>12</v>
      </c>
      <c r="E133" s="53">
        <v>4</v>
      </c>
    </row>
    <row r="134" spans="1:5" s="10" customFormat="1">
      <c r="A134" s="23"/>
      <c r="B134" s="60" t="s">
        <v>206</v>
      </c>
      <c r="C134" s="60"/>
      <c r="D134" s="59" t="s">
        <v>17</v>
      </c>
      <c r="E134" s="53">
        <f>(9.36*2.29)*E133*1.05</f>
        <v>90.024480000000011</v>
      </c>
    </row>
    <row r="135" spans="1:5" s="10" customFormat="1">
      <c r="A135" s="25"/>
      <c r="B135" s="60" t="s">
        <v>105</v>
      </c>
      <c r="C135" s="60"/>
      <c r="D135" s="23" t="s">
        <v>17</v>
      </c>
      <c r="E135" s="53">
        <f>(0.1*0.215*79)*E133*1.05</f>
        <v>7.133700000000001</v>
      </c>
    </row>
    <row r="136" spans="1:5" s="10" customFormat="1">
      <c r="A136" s="25"/>
      <c r="B136" s="60" t="s">
        <v>106</v>
      </c>
      <c r="C136" s="60"/>
      <c r="D136" s="59" t="s">
        <v>17</v>
      </c>
      <c r="E136" s="53">
        <f>(0.2*0.2*79)*E133*1.05</f>
        <v>13.272000000000004</v>
      </c>
    </row>
    <row r="137" spans="1:5" s="10" customFormat="1">
      <c r="A137" s="25"/>
      <c r="B137" s="60" t="s">
        <v>107</v>
      </c>
      <c r="C137" s="60"/>
      <c r="D137" s="59" t="s">
        <v>17</v>
      </c>
      <c r="E137" s="53">
        <f>(24*0.04*0.04)*E133*4*1.05</f>
        <v>0.64511999999999992</v>
      </c>
    </row>
    <row r="138" spans="1:5" s="10" customFormat="1">
      <c r="A138" s="25"/>
      <c r="B138" s="60" t="s">
        <v>118</v>
      </c>
      <c r="C138" s="60"/>
      <c r="D138" s="59" t="s">
        <v>12</v>
      </c>
      <c r="E138" s="53">
        <f>E133*2</f>
        <v>8</v>
      </c>
    </row>
    <row r="139" spans="1:5" s="10" customFormat="1">
      <c r="A139" s="25"/>
      <c r="B139" s="60" t="s">
        <v>113</v>
      </c>
      <c r="C139" s="60"/>
      <c r="D139" s="23" t="s">
        <v>15</v>
      </c>
      <c r="E139" s="53">
        <f>E133*4</f>
        <v>16</v>
      </c>
    </row>
    <row r="140" spans="1:5" s="10" customFormat="1">
      <c r="A140" s="25"/>
      <c r="B140" s="60" t="s">
        <v>18</v>
      </c>
      <c r="C140" s="60"/>
      <c r="D140" s="59" t="s">
        <v>15</v>
      </c>
      <c r="E140" s="53">
        <f>E133</f>
        <v>4</v>
      </c>
    </row>
    <row r="141" spans="1:5" s="10" customFormat="1">
      <c r="A141" s="23"/>
      <c r="B141" s="39" t="s">
        <v>215</v>
      </c>
      <c r="C141" s="39"/>
      <c r="D141" s="59"/>
      <c r="E141" s="53"/>
    </row>
    <row r="142" spans="1:5" s="10" customFormat="1">
      <c r="A142" s="23" t="s">
        <v>123</v>
      </c>
      <c r="B142" s="38" t="s">
        <v>25</v>
      </c>
      <c r="C142" s="38"/>
      <c r="D142" s="59" t="s">
        <v>12</v>
      </c>
      <c r="E142" s="53">
        <v>4</v>
      </c>
    </row>
    <row r="143" spans="1:5" s="10" customFormat="1">
      <c r="A143" s="23"/>
      <c r="B143" s="60" t="s">
        <v>204</v>
      </c>
      <c r="C143" s="60"/>
      <c r="D143" s="59" t="s">
        <v>17</v>
      </c>
      <c r="E143" s="53">
        <f>(9.36*2.1)*E142*1.05</f>
        <v>82.555199999999999</v>
      </c>
    </row>
    <row r="144" spans="1:5" s="10" customFormat="1">
      <c r="A144" s="25"/>
      <c r="B144" s="60" t="s">
        <v>105</v>
      </c>
      <c r="C144" s="60"/>
      <c r="D144" s="23" t="s">
        <v>17</v>
      </c>
      <c r="E144" s="53">
        <f>(0.1*0.215*79)*E142*1.05</f>
        <v>7.133700000000001</v>
      </c>
    </row>
    <row r="145" spans="1:5" s="10" customFormat="1">
      <c r="A145" s="25"/>
      <c r="B145" s="60" t="s">
        <v>106</v>
      </c>
      <c r="C145" s="60"/>
      <c r="D145" s="59" t="s">
        <v>17</v>
      </c>
      <c r="E145" s="53">
        <f>(0.2*0.2*79)*E142*1.05</f>
        <v>13.272000000000004</v>
      </c>
    </row>
    <row r="146" spans="1:5" s="10" customFormat="1">
      <c r="A146" s="25"/>
      <c r="B146" s="60" t="s">
        <v>107</v>
      </c>
      <c r="C146" s="60"/>
      <c r="D146" s="59" t="s">
        <v>17</v>
      </c>
      <c r="E146" s="53">
        <f>(24*0.04*0.04)*E142*8*1.05</f>
        <v>1.2902399999999998</v>
      </c>
    </row>
    <row r="147" spans="1:5" s="10" customFormat="1">
      <c r="A147" s="25"/>
      <c r="B147" s="60" t="s">
        <v>113</v>
      </c>
      <c r="C147" s="60"/>
      <c r="D147" s="23" t="s">
        <v>15</v>
      </c>
      <c r="E147" s="53">
        <f>E142*4</f>
        <v>16</v>
      </c>
    </row>
    <row r="148" spans="1:5" s="10" customFormat="1">
      <c r="A148" s="25"/>
      <c r="B148" s="60" t="s">
        <v>18</v>
      </c>
      <c r="C148" s="60"/>
      <c r="D148" s="59" t="s">
        <v>15</v>
      </c>
      <c r="E148" s="53">
        <f>E142</f>
        <v>4</v>
      </c>
    </row>
    <row r="149" spans="1:5" s="10" customFormat="1">
      <c r="A149" s="23"/>
      <c r="B149" s="39" t="s">
        <v>214</v>
      </c>
      <c r="C149" s="39"/>
      <c r="D149" s="59"/>
      <c r="E149" s="53"/>
    </row>
    <row r="150" spans="1:5" s="10" customFormat="1">
      <c r="A150" s="23" t="s">
        <v>124</v>
      </c>
      <c r="B150" s="38" t="s">
        <v>25</v>
      </c>
      <c r="C150" s="38"/>
      <c r="D150" s="59" t="s">
        <v>12</v>
      </c>
      <c r="E150" s="53">
        <v>3</v>
      </c>
    </row>
    <row r="151" spans="1:5" s="10" customFormat="1">
      <c r="A151" s="23"/>
      <c r="B151" s="60" t="s">
        <v>204</v>
      </c>
      <c r="C151" s="60"/>
      <c r="D151" s="59" t="s">
        <v>17</v>
      </c>
      <c r="E151" s="53">
        <f>(9.36*2.1)*E150*1.05</f>
        <v>61.916399999999996</v>
      </c>
    </row>
    <row r="152" spans="1:5" s="10" customFormat="1">
      <c r="A152" s="25"/>
      <c r="B152" s="60" t="s">
        <v>105</v>
      </c>
      <c r="C152" s="60"/>
      <c r="D152" s="23" t="s">
        <v>17</v>
      </c>
      <c r="E152" s="53">
        <f>(0.1*0.215*79)*E150*1.05</f>
        <v>5.3502750000000008</v>
      </c>
    </row>
    <row r="153" spans="1:5" s="10" customFormat="1">
      <c r="A153" s="25"/>
      <c r="B153" s="60" t="s">
        <v>106</v>
      </c>
      <c r="C153" s="60"/>
      <c r="D153" s="59" t="s">
        <v>17</v>
      </c>
      <c r="E153" s="53">
        <f>(0.2*0.2*79)*E150*1.05</f>
        <v>9.9540000000000024</v>
      </c>
    </row>
    <row r="154" spans="1:5" s="10" customFormat="1">
      <c r="A154" s="25"/>
      <c r="B154" s="60" t="s">
        <v>107</v>
      </c>
      <c r="C154" s="60"/>
      <c r="D154" s="59" t="s">
        <v>17</v>
      </c>
      <c r="E154" s="53">
        <f>(24*0.04*0.04)*E150*12*1.05</f>
        <v>1.4515200000000001</v>
      </c>
    </row>
    <row r="155" spans="1:5" s="10" customFormat="1">
      <c r="A155" s="25"/>
      <c r="B155" s="60" t="s">
        <v>113</v>
      </c>
      <c r="C155" s="60"/>
      <c r="D155" s="23" t="s">
        <v>15</v>
      </c>
      <c r="E155" s="53">
        <f>E150*4</f>
        <v>12</v>
      </c>
    </row>
    <row r="156" spans="1:5" s="10" customFormat="1">
      <c r="A156" s="25"/>
      <c r="B156" s="60" t="s">
        <v>18</v>
      </c>
      <c r="C156" s="60"/>
      <c r="D156" s="59" t="s">
        <v>15</v>
      </c>
      <c r="E156" s="53">
        <f>E150</f>
        <v>3</v>
      </c>
    </row>
    <row r="157" spans="1:5" s="10" customFormat="1">
      <c r="A157" s="63"/>
      <c r="B157" s="40" t="s">
        <v>227</v>
      </c>
      <c r="C157" s="40"/>
      <c r="D157" s="24"/>
      <c r="E157" s="58"/>
    </row>
    <row r="158" spans="1:5" s="10" customFormat="1">
      <c r="A158" s="25" t="s">
        <v>125</v>
      </c>
      <c r="B158" s="38" t="s">
        <v>221</v>
      </c>
      <c r="C158" s="38"/>
      <c r="D158" s="59" t="s">
        <v>12</v>
      </c>
      <c r="E158" s="53">
        <v>5</v>
      </c>
    </row>
    <row r="159" spans="1:5" s="10" customFormat="1">
      <c r="A159" s="25"/>
      <c r="B159" s="60" t="s">
        <v>222</v>
      </c>
      <c r="C159" s="60"/>
      <c r="D159" s="23" t="s">
        <v>17</v>
      </c>
      <c r="E159" s="53">
        <f>28.45*3.74*1.05</f>
        <v>111.72315</v>
      </c>
    </row>
    <row r="160" spans="1:5" s="10" customFormat="1">
      <c r="A160" s="25"/>
      <c r="B160" s="60" t="s">
        <v>107</v>
      </c>
      <c r="C160" s="60"/>
      <c r="D160" s="59" t="s">
        <v>17</v>
      </c>
      <c r="E160" s="53">
        <f>(24*0.04*0.04)*E158*8*1.05</f>
        <v>1.6127999999999998</v>
      </c>
    </row>
    <row r="161" spans="1:5" s="10" customFormat="1">
      <c r="A161" s="25" t="s">
        <v>126</v>
      </c>
      <c r="B161" s="38" t="s">
        <v>223</v>
      </c>
      <c r="C161" s="38"/>
      <c r="D161" s="59" t="s">
        <v>10</v>
      </c>
      <c r="E161" s="53">
        <f>1.47*E158</f>
        <v>7.35</v>
      </c>
    </row>
    <row r="162" spans="1:5" s="10" customFormat="1">
      <c r="A162" s="25"/>
      <c r="B162" s="60" t="s">
        <v>26</v>
      </c>
      <c r="C162" s="60"/>
      <c r="D162" s="59" t="s">
        <v>15</v>
      </c>
      <c r="E162" s="53">
        <f>E158</f>
        <v>5</v>
      </c>
    </row>
    <row r="163" spans="1:5" s="10" customFormat="1">
      <c r="A163" s="25"/>
      <c r="B163" s="40" t="s">
        <v>228</v>
      </c>
      <c r="C163" s="40"/>
      <c r="D163" s="24"/>
      <c r="E163" s="58"/>
    </row>
    <row r="164" spans="1:5" s="10" customFormat="1">
      <c r="A164" s="25" t="s">
        <v>127</v>
      </c>
      <c r="B164" s="38" t="s">
        <v>224</v>
      </c>
      <c r="C164" s="38"/>
      <c r="D164" s="59" t="s">
        <v>12</v>
      </c>
      <c r="E164" s="53">
        <v>2</v>
      </c>
    </row>
    <row r="165" spans="1:5" s="10" customFormat="1">
      <c r="A165" s="25"/>
      <c r="B165" s="60" t="s">
        <v>225</v>
      </c>
      <c r="C165" s="60"/>
      <c r="D165" s="23" t="s">
        <v>17</v>
      </c>
      <c r="E165" s="53">
        <f>12.13*3.74*1.05</f>
        <v>47.634510000000006</v>
      </c>
    </row>
    <row r="166" spans="1:5" s="10" customFormat="1">
      <c r="A166" s="25"/>
      <c r="B166" s="60" t="s">
        <v>107</v>
      </c>
      <c r="C166" s="60"/>
      <c r="D166" s="59" t="s">
        <v>17</v>
      </c>
      <c r="E166" s="53">
        <f>(24*0.04*0.04)*E164*9*1.05</f>
        <v>0.72575999999999996</v>
      </c>
    </row>
    <row r="167" spans="1:5" s="10" customFormat="1">
      <c r="A167" s="25" t="s">
        <v>128</v>
      </c>
      <c r="B167" s="38" t="s">
        <v>226</v>
      </c>
      <c r="C167" s="38"/>
      <c r="D167" s="59" t="s">
        <v>10</v>
      </c>
      <c r="E167" s="53">
        <f>1.62*E164</f>
        <v>3.24</v>
      </c>
    </row>
    <row r="168" spans="1:5" s="10" customFormat="1">
      <c r="A168" s="25"/>
      <c r="B168" s="60" t="s">
        <v>26</v>
      </c>
      <c r="C168" s="60"/>
      <c r="D168" s="59" t="s">
        <v>15</v>
      </c>
      <c r="E168" s="53">
        <f>E164</f>
        <v>2</v>
      </c>
    </row>
    <row r="169" spans="1:5" s="10" customFormat="1">
      <c r="A169" s="25"/>
      <c r="B169" s="40" t="s">
        <v>231</v>
      </c>
      <c r="C169" s="40"/>
      <c r="D169" s="24"/>
      <c r="E169" s="58"/>
    </row>
    <row r="170" spans="1:5" s="10" customFormat="1">
      <c r="A170" s="25" t="s">
        <v>129</v>
      </c>
      <c r="B170" s="38" t="s">
        <v>229</v>
      </c>
      <c r="C170" s="38"/>
      <c r="D170" s="59" t="s">
        <v>12</v>
      </c>
      <c r="E170" s="53">
        <v>2</v>
      </c>
    </row>
    <row r="171" spans="1:5" s="10" customFormat="1">
      <c r="A171" s="25"/>
      <c r="B171" s="60" t="s">
        <v>230</v>
      </c>
      <c r="C171" s="60"/>
      <c r="D171" s="23" t="s">
        <v>17</v>
      </c>
      <c r="E171" s="53">
        <f>9.5*3.74*1.05</f>
        <v>37.3065</v>
      </c>
    </row>
    <row r="172" spans="1:5" s="10" customFormat="1">
      <c r="A172" s="25"/>
      <c r="B172" s="60" t="s">
        <v>107</v>
      </c>
      <c r="C172" s="60"/>
      <c r="D172" s="59" t="s">
        <v>17</v>
      </c>
      <c r="E172" s="53">
        <f>(24*0.04*0.04)*E170*8*1.05</f>
        <v>0.64511999999999992</v>
      </c>
    </row>
    <row r="173" spans="1:5" s="10" customFormat="1">
      <c r="A173" s="25" t="s">
        <v>130</v>
      </c>
      <c r="B173" s="38" t="s">
        <v>232</v>
      </c>
      <c r="C173" s="38"/>
      <c r="D173" s="59" t="s">
        <v>10</v>
      </c>
      <c r="E173" s="53">
        <f>0.195*2.02*E170</f>
        <v>0.78780000000000006</v>
      </c>
    </row>
    <row r="174" spans="1:5" s="10" customFormat="1">
      <c r="A174" s="25"/>
      <c r="B174" s="60" t="s">
        <v>26</v>
      </c>
      <c r="C174" s="60"/>
      <c r="D174" s="59" t="s">
        <v>15</v>
      </c>
      <c r="E174" s="53">
        <f>E170</f>
        <v>2</v>
      </c>
    </row>
    <row r="175" spans="1:5" s="10" customFormat="1">
      <c r="A175" s="25"/>
      <c r="B175" s="40" t="s">
        <v>233</v>
      </c>
      <c r="C175" s="40"/>
      <c r="D175" s="24"/>
      <c r="E175" s="58"/>
    </row>
    <row r="176" spans="1:5" s="10" customFormat="1">
      <c r="A176" s="25" t="s">
        <v>131</v>
      </c>
      <c r="B176" s="38" t="s">
        <v>234</v>
      </c>
      <c r="C176" s="38"/>
      <c r="D176" s="59" t="s">
        <v>12</v>
      </c>
      <c r="E176" s="53">
        <v>4</v>
      </c>
    </row>
    <row r="177" spans="1:5" s="10" customFormat="1">
      <c r="A177" s="25"/>
      <c r="B177" s="60" t="s">
        <v>238</v>
      </c>
      <c r="C177" s="60"/>
      <c r="D177" s="23" t="s">
        <v>17</v>
      </c>
      <c r="E177" s="53">
        <f>25.72*3.74*1.05</f>
        <v>101.00244000000001</v>
      </c>
    </row>
    <row r="178" spans="1:5" s="10" customFormat="1">
      <c r="A178" s="25"/>
      <c r="B178" s="60" t="s">
        <v>120</v>
      </c>
      <c r="C178" s="60"/>
      <c r="D178" s="23" t="s">
        <v>17</v>
      </c>
      <c r="E178" s="53">
        <f>0.18*4.68*1.05</f>
        <v>0.88451999999999997</v>
      </c>
    </row>
    <row r="179" spans="1:5" s="10" customFormat="1">
      <c r="A179" s="25" t="s">
        <v>132</v>
      </c>
      <c r="B179" s="38" t="s">
        <v>235</v>
      </c>
      <c r="C179" s="38"/>
      <c r="D179" s="59" t="s">
        <v>10</v>
      </c>
      <c r="E179" s="53">
        <f>1.125*2.02*E176</f>
        <v>9.09</v>
      </c>
    </row>
    <row r="180" spans="1:5" s="10" customFormat="1">
      <c r="A180" s="25"/>
      <c r="B180" s="60" t="s">
        <v>26</v>
      </c>
      <c r="C180" s="60"/>
      <c r="D180" s="59" t="s">
        <v>15</v>
      </c>
      <c r="E180" s="53">
        <f>E176</f>
        <v>4</v>
      </c>
    </row>
    <row r="181" spans="1:5" s="10" customFormat="1">
      <c r="A181" s="25" t="s">
        <v>236</v>
      </c>
      <c r="B181" s="38" t="s">
        <v>121</v>
      </c>
      <c r="C181" s="38"/>
      <c r="D181" s="59" t="s">
        <v>12</v>
      </c>
      <c r="E181" s="53">
        <v>1</v>
      </c>
    </row>
    <row r="182" spans="1:5" s="10" customFormat="1">
      <c r="A182" s="25" t="s">
        <v>237</v>
      </c>
      <c r="B182" s="38" t="s">
        <v>122</v>
      </c>
      <c r="C182" s="38"/>
      <c r="D182" s="59" t="s">
        <v>12</v>
      </c>
      <c r="E182" s="53">
        <v>1</v>
      </c>
    </row>
    <row r="183" spans="1:5" s="10" customFormat="1">
      <c r="A183" s="25"/>
      <c r="B183" s="40" t="s">
        <v>239</v>
      </c>
      <c r="C183" s="40"/>
      <c r="D183" s="24"/>
      <c r="E183" s="58"/>
    </row>
    <row r="184" spans="1:5" s="10" customFormat="1">
      <c r="A184" s="25" t="s">
        <v>133</v>
      </c>
      <c r="B184" s="38" t="s">
        <v>240</v>
      </c>
      <c r="C184" s="38"/>
      <c r="D184" s="59" t="s">
        <v>12</v>
      </c>
      <c r="E184" s="53">
        <v>3</v>
      </c>
    </row>
    <row r="185" spans="1:5" s="10" customFormat="1">
      <c r="A185" s="25"/>
      <c r="B185" s="60" t="s">
        <v>241</v>
      </c>
      <c r="C185" s="60"/>
      <c r="D185" s="23" t="s">
        <v>17</v>
      </c>
      <c r="E185" s="53">
        <f>18.39*3.74*1.05</f>
        <v>72.217530000000011</v>
      </c>
    </row>
    <row r="186" spans="1:5" s="10" customFormat="1">
      <c r="A186" s="25"/>
      <c r="B186" s="60" t="s">
        <v>107</v>
      </c>
      <c r="C186" s="60"/>
      <c r="D186" s="59" t="s">
        <v>17</v>
      </c>
      <c r="E186" s="53">
        <f>(24*0.04*0.04)*E184*8*1.05</f>
        <v>0.96767999999999998</v>
      </c>
    </row>
    <row r="187" spans="1:5" s="10" customFormat="1">
      <c r="A187" s="25" t="s">
        <v>134</v>
      </c>
      <c r="B187" s="38" t="s">
        <v>242</v>
      </c>
      <c r="C187" s="38"/>
      <c r="D187" s="59" t="s">
        <v>10</v>
      </c>
      <c r="E187" s="53">
        <f>1.68*E184</f>
        <v>5.04</v>
      </c>
    </row>
    <row r="188" spans="1:5" s="10" customFormat="1">
      <c r="A188" s="25"/>
      <c r="B188" s="60" t="s">
        <v>26</v>
      </c>
      <c r="C188" s="60"/>
      <c r="D188" s="59" t="s">
        <v>15</v>
      </c>
      <c r="E188" s="53">
        <f>E184</f>
        <v>3</v>
      </c>
    </row>
    <row r="189" spans="1:5" s="10" customFormat="1">
      <c r="A189" s="25"/>
      <c r="B189" s="40" t="s">
        <v>243</v>
      </c>
      <c r="C189" s="40"/>
      <c r="D189" s="24"/>
      <c r="E189" s="58"/>
    </row>
    <row r="190" spans="1:5" s="10" customFormat="1">
      <c r="A190" s="25" t="s">
        <v>135</v>
      </c>
      <c r="B190" s="38" t="s">
        <v>244</v>
      </c>
      <c r="C190" s="38"/>
      <c r="D190" s="59" t="s">
        <v>12</v>
      </c>
      <c r="E190" s="53">
        <v>3</v>
      </c>
    </row>
    <row r="191" spans="1:5" s="10" customFormat="1">
      <c r="A191" s="25"/>
      <c r="B191" s="60" t="s">
        <v>245</v>
      </c>
      <c r="C191" s="60"/>
      <c r="D191" s="23" t="s">
        <v>17</v>
      </c>
      <c r="E191" s="53">
        <f>23.16*3.74*1.05</f>
        <v>90.949320000000014</v>
      </c>
    </row>
    <row r="192" spans="1:5" s="10" customFormat="1">
      <c r="A192" s="25"/>
      <c r="B192" s="60" t="s">
        <v>107</v>
      </c>
      <c r="C192" s="60"/>
      <c r="D192" s="59" t="s">
        <v>17</v>
      </c>
      <c r="E192" s="53">
        <f>(24*0.04*0.04)*E190*12*1.05</f>
        <v>1.4515200000000001</v>
      </c>
    </row>
    <row r="193" spans="1:5" s="10" customFormat="1">
      <c r="A193" s="25" t="s">
        <v>136</v>
      </c>
      <c r="B193" s="38" t="s">
        <v>246</v>
      </c>
      <c r="C193" s="38"/>
      <c r="D193" s="59" t="s">
        <v>10</v>
      </c>
      <c r="E193" s="53">
        <f>0.315*2.02*2*E190</f>
        <v>3.8178000000000001</v>
      </c>
    </row>
    <row r="194" spans="1:5" s="10" customFormat="1">
      <c r="A194" s="25"/>
      <c r="B194" s="60" t="s">
        <v>26</v>
      </c>
      <c r="C194" s="60"/>
      <c r="D194" s="59" t="s">
        <v>15</v>
      </c>
      <c r="E194" s="53">
        <f>E190</f>
        <v>3</v>
      </c>
    </row>
    <row r="195" spans="1:5" s="10" customFormat="1">
      <c r="A195" s="25"/>
      <c r="B195" s="40" t="s">
        <v>247</v>
      </c>
      <c r="C195" s="40"/>
      <c r="D195" s="24"/>
      <c r="E195" s="58"/>
    </row>
    <row r="196" spans="1:5" s="10" customFormat="1">
      <c r="A196" s="25" t="s">
        <v>137</v>
      </c>
      <c r="B196" s="38" t="s">
        <v>248</v>
      </c>
      <c r="C196" s="38"/>
      <c r="D196" s="59" t="s">
        <v>12</v>
      </c>
      <c r="E196" s="53">
        <v>8</v>
      </c>
    </row>
    <row r="197" spans="1:5" s="10" customFormat="1">
      <c r="A197" s="25"/>
      <c r="B197" s="60" t="s">
        <v>249</v>
      </c>
      <c r="C197" s="60"/>
      <c r="D197" s="23" t="s">
        <v>17</v>
      </c>
      <c r="E197" s="53">
        <f>47.6*3.74*1.05</f>
        <v>186.92520000000005</v>
      </c>
    </row>
    <row r="198" spans="1:5" s="10" customFormat="1">
      <c r="A198" s="25"/>
      <c r="B198" s="60" t="s">
        <v>107</v>
      </c>
      <c r="C198" s="60"/>
      <c r="D198" s="59" t="s">
        <v>17</v>
      </c>
      <c r="E198" s="53">
        <f>(24*0.04*0.04)*E196*8*1.05</f>
        <v>2.5804799999999997</v>
      </c>
    </row>
    <row r="199" spans="1:5" s="10" customFormat="1">
      <c r="A199" s="25" t="s">
        <v>250</v>
      </c>
      <c r="B199" s="38" t="s">
        <v>251</v>
      </c>
      <c r="C199" s="38"/>
      <c r="D199" s="59" t="s">
        <v>10</v>
      </c>
      <c r="E199" s="53">
        <f>0.895*1.92*E196</f>
        <v>13.747199999999999</v>
      </c>
    </row>
    <row r="200" spans="1:5" s="10" customFormat="1">
      <c r="A200" s="25"/>
      <c r="B200" s="60" t="s">
        <v>26</v>
      </c>
      <c r="C200" s="60"/>
      <c r="D200" s="59" t="s">
        <v>15</v>
      </c>
      <c r="E200" s="53">
        <f>E196</f>
        <v>8</v>
      </c>
    </row>
    <row r="201" spans="1:5" s="10" customFormat="1">
      <c r="A201" s="25"/>
      <c r="B201" s="40" t="s">
        <v>252</v>
      </c>
      <c r="C201" s="40"/>
      <c r="D201" s="24"/>
      <c r="E201" s="58"/>
    </row>
    <row r="202" spans="1:5" s="10" customFormat="1">
      <c r="A202" s="25" t="s">
        <v>253</v>
      </c>
      <c r="B202" s="38" t="s">
        <v>27</v>
      </c>
      <c r="C202" s="38"/>
      <c r="D202" s="59" t="s">
        <v>10</v>
      </c>
      <c r="E202" s="53">
        <v>26.1</v>
      </c>
    </row>
    <row r="203" spans="1:5" s="10" customFormat="1">
      <c r="A203" s="25"/>
      <c r="B203" s="60" t="s">
        <v>254</v>
      </c>
      <c r="C203" s="60"/>
      <c r="D203" s="59" t="s">
        <v>17</v>
      </c>
      <c r="E203" s="53">
        <f>(9.36*2.66)*9*1.05</f>
        <v>235.28232000000003</v>
      </c>
    </row>
    <row r="204" spans="1:5" s="10" customFormat="1">
      <c r="A204" s="25"/>
      <c r="B204" s="60" t="s">
        <v>138</v>
      </c>
      <c r="C204" s="60"/>
      <c r="D204" s="59" t="s">
        <v>16</v>
      </c>
      <c r="E204" s="53">
        <f>0.1*0.032*107.8*1.15</f>
        <v>0.39670399999999995</v>
      </c>
    </row>
    <row r="205" spans="1:5" s="10" customFormat="1">
      <c r="A205" s="25"/>
      <c r="B205" s="60" t="s">
        <v>256</v>
      </c>
      <c r="C205" s="60"/>
      <c r="D205" s="23" t="s">
        <v>14</v>
      </c>
      <c r="E205" s="53">
        <v>9.8000000000000007</v>
      </c>
    </row>
    <row r="206" spans="1:5" s="10" customFormat="1">
      <c r="A206" s="25"/>
      <c r="B206" s="60" t="s">
        <v>28</v>
      </c>
      <c r="C206" s="60"/>
      <c r="D206" s="59" t="s">
        <v>14</v>
      </c>
      <c r="E206" s="53">
        <v>5.42</v>
      </c>
    </row>
    <row r="207" spans="1:5" s="10" customFormat="1" ht="12.75" customHeight="1">
      <c r="A207" s="25"/>
      <c r="B207" s="60" t="s">
        <v>257</v>
      </c>
      <c r="C207" s="60"/>
      <c r="D207" s="59" t="s">
        <v>14</v>
      </c>
      <c r="E207" s="53">
        <v>9.8000000000000007</v>
      </c>
    </row>
    <row r="208" spans="1:5" s="10" customFormat="1">
      <c r="A208" s="25"/>
      <c r="B208" s="60" t="s">
        <v>29</v>
      </c>
      <c r="C208" s="60"/>
      <c r="D208" s="23" t="s">
        <v>10</v>
      </c>
      <c r="E208" s="53">
        <f>E202*1.15</f>
        <v>30.015000000000001</v>
      </c>
    </row>
    <row r="209" spans="1:5" s="10" customFormat="1">
      <c r="A209" s="25"/>
      <c r="B209" s="60" t="s">
        <v>255</v>
      </c>
      <c r="C209" s="60"/>
      <c r="D209" s="23" t="s">
        <v>15</v>
      </c>
      <c r="E209" s="53">
        <v>9</v>
      </c>
    </row>
    <row r="210" spans="1:5" s="10" customFormat="1">
      <c r="A210" s="25"/>
      <c r="B210" s="60" t="s">
        <v>26</v>
      </c>
      <c r="C210" s="60"/>
      <c r="D210" s="59" t="s">
        <v>15</v>
      </c>
      <c r="E210" s="53">
        <v>1</v>
      </c>
    </row>
    <row r="211" spans="1:5" s="49" customFormat="1" ht="27.75" customHeight="1">
      <c r="A211" s="29"/>
      <c r="B211" s="57" t="s">
        <v>258</v>
      </c>
      <c r="C211" s="57"/>
      <c r="D211" s="46"/>
      <c r="E211" s="47"/>
    </row>
    <row r="212" spans="1:5" ht="12.75" customHeight="1">
      <c r="A212" s="29"/>
      <c r="B212" s="40" t="s">
        <v>139</v>
      </c>
      <c r="C212" s="40"/>
      <c r="D212" s="24"/>
      <c r="E212" s="58"/>
    </row>
    <row r="213" spans="1:5" ht="26.25" customHeight="1">
      <c r="A213" s="23" t="s">
        <v>140</v>
      </c>
      <c r="B213" s="48" t="s">
        <v>102</v>
      </c>
      <c r="C213" s="48"/>
      <c r="D213" s="23" t="s">
        <v>83</v>
      </c>
      <c r="E213" s="53">
        <v>19</v>
      </c>
    </row>
    <row r="214" spans="1:5" ht="12.75" customHeight="1">
      <c r="A214" s="23"/>
      <c r="B214" s="54" t="s">
        <v>89</v>
      </c>
      <c r="C214" s="54"/>
      <c r="D214" s="23" t="s">
        <v>16</v>
      </c>
      <c r="E214" s="53">
        <f>E213*0.15*0.15*3.14*1.1*1.02</f>
        <v>1.5061167</v>
      </c>
    </row>
    <row r="215" spans="1:5" s="10" customFormat="1" ht="12.75" customHeight="1">
      <c r="A215" s="23" t="s">
        <v>141</v>
      </c>
      <c r="B215" s="38" t="s">
        <v>20</v>
      </c>
      <c r="C215" s="38"/>
      <c r="D215" s="59" t="s">
        <v>12</v>
      </c>
      <c r="E215" s="53">
        <v>19</v>
      </c>
    </row>
    <row r="216" spans="1:5" s="10" customFormat="1" ht="12.75" customHeight="1">
      <c r="A216" s="23"/>
      <c r="B216" s="60" t="s">
        <v>30</v>
      </c>
      <c r="C216" s="60"/>
      <c r="D216" s="59" t="s">
        <v>61</v>
      </c>
      <c r="E216" s="53">
        <f>E215*1*1.1</f>
        <v>20.900000000000002</v>
      </c>
    </row>
    <row r="217" spans="1:5" s="10" customFormat="1" ht="12.75" customHeight="1">
      <c r="A217" s="23"/>
      <c r="B217" s="60" t="s">
        <v>82</v>
      </c>
      <c r="C217" s="60"/>
      <c r="D217" s="59" t="s">
        <v>16</v>
      </c>
      <c r="E217" s="53">
        <f>0.15*0.15*3.14*1*E213*1.1</f>
        <v>1.4765850000000003</v>
      </c>
    </row>
    <row r="218" spans="1:5" s="10" customFormat="1" ht="12.75" customHeight="1">
      <c r="A218" s="23"/>
      <c r="B218" s="60" t="s">
        <v>21</v>
      </c>
      <c r="C218" s="60"/>
      <c r="D218" s="59" t="s">
        <v>22</v>
      </c>
      <c r="E218" s="53">
        <v>1</v>
      </c>
    </row>
    <row r="219" spans="1:5" s="10" customFormat="1" ht="12.75" customHeight="1">
      <c r="A219" s="23"/>
      <c r="B219" s="60" t="s">
        <v>23</v>
      </c>
      <c r="C219" s="60"/>
      <c r="D219" s="59" t="s">
        <v>24</v>
      </c>
      <c r="E219" s="53">
        <v>0.5</v>
      </c>
    </row>
    <row r="220" spans="1:5" s="10" customFormat="1" ht="12.75" customHeight="1">
      <c r="A220" s="23"/>
      <c r="B220" s="39" t="s">
        <v>143</v>
      </c>
      <c r="C220" s="39"/>
      <c r="D220" s="59"/>
      <c r="E220" s="53"/>
    </row>
    <row r="221" spans="1:5" s="10" customFormat="1" ht="12.75" customHeight="1">
      <c r="A221" s="23" t="s">
        <v>142</v>
      </c>
      <c r="B221" s="38" t="s">
        <v>25</v>
      </c>
      <c r="C221" s="38"/>
      <c r="D221" s="59" t="s">
        <v>12</v>
      </c>
      <c r="E221" s="53">
        <v>1</v>
      </c>
    </row>
    <row r="222" spans="1:5" ht="12.75" customHeight="1">
      <c r="A222" s="23"/>
      <c r="B222" s="60" t="s">
        <v>203</v>
      </c>
      <c r="C222" s="60"/>
      <c r="D222" s="59" t="s">
        <v>17</v>
      </c>
      <c r="E222" s="53">
        <f>(9.36*2.47)*E221*1.05</f>
        <v>24.27516</v>
      </c>
    </row>
    <row r="223" spans="1:5" s="10" customFormat="1" ht="12.75" customHeight="1">
      <c r="A223" s="25"/>
      <c r="B223" s="60" t="s">
        <v>105</v>
      </c>
      <c r="C223" s="60"/>
      <c r="D223" s="23" t="s">
        <v>17</v>
      </c>
      <c r="E223" s="53">
        <f>(0.1*0.215*79)*E221*1.05</f>
        <v>1.7834250000000003</v>
      </c>
    </row>
    <row r="224" spans="1:5" s="10" customFormat="1" ht="12.75" customHeight="1">
      <c r="A224" s="25"/>
      <c r="B224" s="60" t="s">
        <v>106</v>
      </c>
      <c r="C224" s="60"/>
      <c r="D224" s="59" t="s">
        <v>17</v>
      </c>
      <c r="E224" s="53">
        <f>(0.2*0.2*79)*E221*1.05</f>
        <v>3.3180000000000009</v>
      </c>
    </row>
    <row r="225" spans="1:5" s="10" customFormat="1" ht="12.75" customHeight="1">
      <c r="A225" s="25"/>
      <c r="B225" s="60" t="s">
        <v>107</v>
      </c>
      <c r="C225" s="60"/>
      <c r="D225" s="59" t="s">
        <v>17</v>
      </c>
      <c r="E225" s="53">
        <f>(24*0.04*0.04)*E221*9*1.05</f>
        <v>0.36287999999999998</v>
      </c>
    </row>
    <row r="226" spans="1:5" s="10" customFormat="1" ht="12.75" customHeight="1">
      <c r="A226" s="25"/>
      <c r="B226" s="61" t="s">
        <v>212</v>
      </c>
      <c r="C226" s="62"/>
      <c r="D226" s="59" t="s">
        <v>17</v>
      </c>
      <c r="E226" s="53">
        <f>(79*0.06*0.08)*E221*2*1.05</f>
        <v>0.79632000000000014</v>
      </c>
    </row>
    <row r="227" spans="1:5" s="10" customFormat="1" ht="12.75" customHeight="1">
      <c r="A227" s="25"/>
      <c r="B227" s="60" t="s">
        <v>113</v>
      </c>
      <c r="C227" s="60"/>
      <c r="D227" s="23" t="s">
        <v>15</v>
      </c>
      <c r="E227" s="53">
        <f>E221*4</f>
        <v>4</v>
      </c>
    </row>
    <row r="228" spans="1:5" s="10" customFormat="1" ht="12.75" customHeight="1">
      <c r="A228" s="25"/>
      <c r="B228" s="60" t="s">
        <v>18</v>
      </c>
      <c r="C228" s="60"/>
      <c r="D228" s="59" t="s">
        <v>15</v>
      </c>
      <c r="E228" s="53">
        <f>E221</f>
        <v>1</v>
      </c>
    </row>
    <row r="229" spans="1:5" s="10" customFormat="1" ht="12.75" customHeight="1">
      <c r="A229" s="23"/>
      <c r="B229" s="39" t="s">
        <v>144</v>
      </c>
      <c r="C229" s="39"/>
      <c r="D229" s="59"/>
      <c r="E229" s="53"/>
    </row>
    <row r="230" spans="1:5" ht="12.75" customHeight="1">
      <c r="A230" s="23" t="s">
        <v>145</v>
      </c>
      <c r="B230" s="38" t="s">
        <v>25</v>
      </c>
      <c r="C230" s="38"/>
      <c r="D230" s="59" t="s">
        <v>12</v>
      </c>
      <c r="E230" s="53">
        <v>1</v>
      </c>
    </row>
    <row r="231" spans="1:5" s="10" customFormat="1" ht="12.75" customHeight="1">
      <c r="A231" s="23"/>
      <c r="B231" s="60" t="s">
        <v>203</v>
      </c>
      <c r="C231" s="60"/>
      <c r="D231" s="59" t="s">
        <v>17</v>
      </c>
      <c r="E231" s="53">
        <f>(9.36*2.47)*E230*1.05</f>
        <v>24.27516</v>
      </c>
    </row>
    <row r="232" spans="1:5" s="10" customFormat="1" ht="12.75" customHeight="1">
      <c r="A232" s="25"/>
      <c r="B232" s="60" t="s">
        <v>105</v>
      </c>
      <c r="C232" s="60"/>
      <c r="D232" s="23" t="s">
        <v>17</v>
      </c>
      <c r="E232" s="53">
        <f>(0.1*0.215*79)*E230*1.05</f>
        <v>1.7834250000000003</v>
      </c>
    </row>
    <row r="233" spans="1:5" s="10" customFormat="1" ht="12.75" customHeight="1">
      <c r="A233" s="25"/>
      <c r="B233" s="60" t="s">
        <v>106</v>
      </c>
      <c r="C233" s="60"/>
      <c r="D233" s="59" t="s">
        <v>17</v>
      </c>
      <c r="E233" s="53">
        <f>(0.2*0.2*79)*E230*1.05</f>
        <v>3.3180000000000009</v>
      </c>
    </row>
    <row r="234" spans="1:5" s="10" customFormat="1" ht="12.75" customHeight="1">
      <c r="A234" s="25"/>
      <c r="B234" s="60" t="s">
        <v>107</v>
      </c>
      <c r="C234" s="60"/>
      <c r="D234" s="59" t="s">
        <v>17</v>
      </c>
      <c r="E234" s="53">
        <f>(24*0.04*0.04)*E230*9*1.05</f>
        <v>0.36287999999999998</v>
      </c>
    </row>
    <row r="235" spans="1:5" s="10" customFormat="1" ht="12.75" customHeight="1">
      <c r="A235" s="25"/>
      <c r="B235" s="61" t="s">
        <v>212</v>
      </c>
      <c r="C235" s="62"/>
      <c r="D235" s="59" t="s">
        <v>17</v>
      </c>
      <c r="E235" s="53">
        <f>(79*0.06*0.08)*E230*2*1.05</f>
        <v>0.79632000000000014</v>
      </c>
    </row>
    <row r="236" spans="1:5" s="10" customFormat="1" ht="12.75" customHeight="1">
      <c r="A236" s="25"/>
      <c r="B236" s="60" t="s">
        <v>113</v>
      </c>
      <c r="C236" s="60"/>
      <c r="D236" s="23" t="s">
        <v>15</v>
      </c>
      <c r="E236" s="53">
        <f>E230*4</f>
        <v>4</v>
      </c>
    </row>
    <row r="237" spans="1:5" s="10" customFormat="1" ht="12.75" customHeight="1">
      <c r="A237" s="25"/>
      <c r="B237" s="60" t="s">
        <v>18</v>
      </c>
      <c r="C237" s="60"/>
      <c r="D237" s="59" t="s">
        <v>15</v>
      </c>
      <c r="E237" s="53">
        <f>E230</f>
        <v>1</v>
      </c>
    </row>
    <row r="238" spans="1:5" s="10" customFormat="1" ht="12.75" customHeight="1">
      <c r="A238" s="25"/>
      <c r="B238" s="41" t="s">
        <v>287</v>
      </c>
      <c r="C238" s="42"/>
      <c r="D238" s="59"/>
      <c r="E238" s="53"/>
    </row>
    <row r="239" spans="1:5" s="10" customFormat="1" ht="12.75" customHeight="1">
      <c r="A239" s="25" t="s">
        <v>146</v>
      </c>
      <c r="B239" s="38" t="s">
        <v>208</v>
      </c>
      <c r="C239" s="38"/>
      <c r="D239" s="59" t="s">
        <v>12</v>
      </c>
      <c r="E239" s="53">
        <v>1</v>
      </c>
    </row>
    <row r="240" spans="1:5" s="10" customFormat="1" ht="12.75" customHeight="1">
      <c r="A240" s="25"/>
      <c r="B240" s="60" t="s">
        <v>261</v>
      </c>
      <c r="C240" s="60"/>
      <c r="D240" s="59" t="s">
        <v>17</v>
      </c>
      <c r="E240" s="53">
        <f>(9.36*6.79)*E239*1.05</f>
        <v>66.732119999999995</v>
      </c>
    </row>
    <row r="241" spans="1:5" s="10" customFormat="1" ht="12.75" customHeight="1">
      <c r="A241" s="25"/>
      <c r="B241" s="60" t="s">
        <v>210</v>
      </c>
      <c r="C241" s="60"/>
      <c r="D241" s="59" t="s">
        <v>17</v>
      </c>
      <c r="E241" s="53">
        <f>(9.36*0.07)*E239*5*1.05</f>
        <v>3.4398</v>
      </c>
    </row>
    <row r="242" spans="1:5" s="10" customFormat="1" ht="12.75" customHeight="1">
      <c r="A242" s="25"/>
      <c r="B242" s="60" t="s">
        <v>105</v>
      </c>
      <c r="C242" s="60"/>
      <c r="D242" s="23" t="s">
        <v>17</v>
      </c>
      <c r="E242" s="53">
        <f>(0.1*0.215*79)*E239*5*1.05</f>
        <v>8.9171250000000004</v>
      </c>
    </row>
    <row r="243" spans="1:5" s="10" customFormat="1" ht="12.75" customHeight="1">
      <c r="A243" s="25"/>
      <c r="B243" s="60" t="s">
        <v>211</v>
      </c>
      <c r="C243" s="60"/>
      <c r="D243" s="59" t="s">
        <v>17</v>
      </c>
      <c r="E243" s="53">
        <f>(0.1*0.1*79)*E239*2*1.05</f>
        <v>1.6590000000000005</v>
      </c>
    </row>
    <row r="244" spans="1:5" s="10" customFormat="1" ht="12.75" customHeight="1">
      <c r="A244" s="25"/>
      <c r="B244" s="60" t="s">
        <v>212</v>
      </c>
      <c r="C244" s="60"/>
      <c r="D244" s="59" t="s">
        <v>17</v>
      </c>
      <c r="E244" s="53">
        <f>(79*0.06*0.08)*E239*2*1.05</f>
        <v>0.79632000000000014</v>
      </c>
    </row>
    <row r="245" spans="1:5" s="10" customFormat="1" ht="12.75" customHeight="1">
      <c r="A245" s="25"/>
      <c r="B245" s="60" t="s">
        <v>213</v>
      </c>
      <c r="C245" s="60"/>
      <c r="D245" s="23" t="s">
        <v>15</v>
      </c>
      <c r="E245" s="53">
        <v>4</v>
      </c>
    </row>
    <row r="246" spans="1:5" s="10" customFormat="1" ht="12.75" customHeight="1">
      <c r="A246" s="25"/>
      <c r="B246" s="60" t="s">
        <v>18</v>
      </c>
      <c r="C246" s="60"/>
      <c r="D246" s="59" t="s">
        <v>15</v>
      </c>
      <c r="E246" s="53">
        <f>E239</f>
        <v>1</v>
      </c>
    </row>
    <row r="247" spans="1:5" s="10" customFormat="1" ht="12.75" customHeight="1">
      <c r="A247" s="23"/>
      <c r="B247" s="39" t="s">
        <v>259</v>
      </c>
      <c r="C247" s="39"/>
      <c r="D247" s="59"/>
      <c r="E247" s="53"/>
    </row>
    <row r="248" spans="1:5" s="10" customFormat="1" ht="12.75" customHeight="1">
      <c r="A248" s="23" t="s">
        <v>147</v>
      </c>
      <c r="B248" s="38" t="s">
        <v>25</v>
      </c>
      <c r="C248" s="38"/>
      <c r="D248" s="59" t="s">
        <v>12</v>
      </c>
      <c r="E248" s="53">
        <v>1</v>
      </c>
    </row>
    <row r="249" spans="1:5" s="10" customFormat="1" ht="12.75" customHeight="1">
      <c r="A249" s="23"/>
      <c r="B249" s="60" t="s">
        <v>204</v>
      </c>
      <c r="C249" s="60"/>
      <c r="D249" s="59" t="s">
        <v>17</v>
      </c>
      <c r="E249" s="53">
        <f>(9.36*2.1)*E248*1.05</f>
        <v>20.6388</v>
      </c>
    </row>
    <row r="250" spans="1:5" s="10" customFormat="1" ht="12.75" customHeight="1">
      <c r="A250" s="25"/>
      <c r="B250" s="60" t="s">
        <v>105</v>
      </c>
      <c r="C250" s="60"/>
      <c r="D250" s="23" t="s">
        <v>17</v>
      </c>
      <c r="E250" s="53">
        <f>(0.1*0.215*79)*E248*1.05</f>
        <v>1.7834250000000003</v>
      </c>
    </row>
    <row r="251" spans="1:5" s="10" customFormat="1" ht="12.75" customHeight="1">
      <c r="A251" s="25"/>
      <c r="B251" s="60" t="s">
        <v>106</v>
      </c>
      <c r="C251" s="60"/>
      <c r="D251" s="59" t="s">
        <v>17</v>
      </c>
      <c r="E251" s="53">
        <f>(0.2*0.2*79)*E248*1.05</f>
        <v>3.3180000000000009</v>
      </c>
    </row>
    <row r="252" spans="1:5" s="10" customFormat="1" ht="12.75" customHeight="1">
      <c r="A252" s="25"/>
      <c r="B252" s="60" t="s">
        <v>107</v>
      </c>
      <c r="C252" s="60"/>
      <c r="D252" s="59" t="s">
        <v>17</v>
      </c>
      <c r="E252" s="53">
        <f>(24*0.04*0.04)*E248*8*1.05</f>
        <v>0.32255999999999996</v>
      </c>
    </row>
    <row r="253" spans="1:5" s="10" customFormat="1" ht="12.75" customHeight="1">
      <c r="A253" s="25"/>
      <c r="B253" s="60" t="s">
        <v>113</v>
      </c>
      <c r="C253" s="60"/>
      <c r="D253" s="23" t="s">
        <v>15</v>
      </c>
      <c r="E253" s="53">
        <f>E248*4</f>
        <v>4</v>
      </c>
    </row>
    <row r="254" spans="1:5" s="10" customFormat="1" ht="12.75" customHeight="1">
      <c r="A254" s="25"/>
      <c r="B254" s="60" t="s">
        <v>18</v>
      </c>
      <c r="C254" s="60"/>
      <c r="D254" s="59" t="s">
        <v>15</v>
      </c>
      <c r="E254" s="53">
        <f>E248</f>
        <v>1</v>
      </c>
    </row>
    <row r="255" spans="1:5" s="10" customFormat="1" ht="12.75" customHeight="1">
      <c r="A255" s="23"/>
      <c r="B255" s="39" t="s">
        <v>260</v>
      </c>
      <c r="C255" s="39"/>
      <c r="D255" s="59"/>
      <c r="E255" s="53"/>
    </row>
    <row r="256" spans="1:5" s="10" customFormat="1" ht="12.75" customHeight="1">
      <c r="A256" s="23" t="s">
        <v>148</v>
      </c>
      <c r="B256" s="38" t="s">
        <v>25</v>
      </c>
      <c r="C256" s="38"/>
      <c r="D256" s="59" t="s">
        <v>12</v>
      </c>
      <c r="E256" s="53">
        <v>1</v>
      </c>
    </row>
    <row r="257" spans="1:5" s="10" customFormat="1" ht="12.75" customHeight="1">
      <c r="A257" s="23"/>
      <c r="B257" s="60" t="s">
        <v>204</v>
      </c>
      <c r="C257" s="60"/>
      <c r="D257" s="59" t="s">
        <v>17</v>
      </c>
      <c r="E257" s="53">
        <f>(9.36*2.1)*E256*1.05</f>
        <v>20.6388</v>
      </c>
    </row>
    <row r="258" spans="1:5" s="10" customFormat="1" ht="12.75" customHeight="1">
      <c r="A258" s="25"/>
      <c r="B258" s="60" t="s">
        <v>105</v>
      </c>
      <c r="C258" s="60"/>
      <c r="D258" s="23" t="s">
        <v>17</v>
      </c>
      <c r="E258" s="53">
        <f>(0.1*0.215*79)*E256*1.05</f>
        <v>1.7834250000000003</v>
      </c>
    </row>
    <row r="259" spans="1:5" s="10" customFormat="1" ht="12.75" customHeight="1">
      <c r="A259" s="25"/>
      <c r="B259" s="60" t="s">
        <v>106</v>
      </c>
      <c r="C259" s="60"/>
      <c r="D259" s="59" t="s">
        <v>17</v>
      </c>
      <c r="E259" s="53">
        <f>(0.2*0.2*79)*E256*1.05</f>
        <v>3.3180000000000009</v>
      </c>
    </row>
    <row r="260" spans="1:5" s="10" customFormat="1" ht="12.75" customHeight="1">
      <c r="A260" s="25"/>
      <c r="B260" s="60" t="s">
        <v>107</v>
      </c>
      <c r="C260" s="60"/>
      <c r="D260" s="59" t="s">
        <v>17</v>
      </c>
      <c r="E260" s="53">
        <f>(24*0.04*0.04)*E256*8*1.05</f>
        <v>0.32255999999999996</v>
      </c>
    </row>
    <row r="261" spans="1:5" s="10" customFormat="1" ht="12.75" customHeight="1">
      <c r="A261" s="25"/>
      <c r="B261" s="60" t="s">
        <v>113</v>
      </c>
      <c r="C261" s="60"/>
      <c r="D261" s="23" t="s">
        <v>15</v>
      </c>
      <c r="E261" s="53">
        <f>E256*4</f>
        <v>4</v>
      </c>
    </row>
    <row r="262" spans="1:5" s="10" customFormat="1" ht="12.75" customHeight="1">
      <c r="A262" s="25"/>
      <c r="B262" s="60" t="s">
        <v>18</v>
      </c>
      <c r="C262" s="60"/>
      <c r="D262" s="59" t="s">
        <v>15</v>
      </c>
      <c r="E262" s="53">
        <f>E256</f>
        <v>1</v>
      </c>
    </row>
    <row r="263" spans="1:5" s="10" customFormat="1" ht="12.75" customHeight="1">
      <c r="A263" s="23"/>
      <c r="B263" s="39" t="s">
        <v>267</v>
      </c>
      <c r="C263" s="39"/>
      <c r="D263" s="59"/>
      <c r="E263" s="53"/>
    </row>
    <row r="264" spans="1:5" s="10" customFormat="1" ht="12.75" customHeight="1">
      <c r="A264" s="23" t="s">
        <v>149</v>
      </c>
      <c r="B264" s="38" t="s">
        <v>25</v>
      </c>
      <c r="C264" s="38"/>
      <c r="D264" s="59" t="s">
        <v>12</v>
      </c>
      <c r="E264" s="53">
        <v>4</v>
      </c>
    </row>
    <row r="265" spans="1:5" s="10" customFormat="1" ht="12.75" customHeight="1">
      <c r="A265" s="23"/>
      <c r="B265" s="60" t="s">
        <v>205</v>
      </c>
      <c r="C265" s="60"/>
      <c r="D265" s="59" t="s">
        <v>17</v>
      </c>
      <c r="E265" s="53">
        <f>(9.36*2.29)*E264*1.05</f>
        <v>90.024480000000011</v>
      </c>
    </row>
    <row r="266" spans="1:5" s="10" customFormat="1" ht="12.75" customHeight="1">
      <c r="A266" s="25"/>
      <c r="B266" s="60" t="s">
        <v>105</v>
      </c>
      <c r="C266" s="60"/>
      <c r="D266" s="23" t="s">
        <v>17</v>
      </c>
      <c r="E266" s="53">
        <f>(0.1*0.215*79)*E264*1.05</f>
        <v>7.133700000000001</v>
      </c>
    </row>
    <row r="267" spans="1:5" s="10" customFormat="1" ht="12.75" customHeight="1">
      <c r="A267" s="25"/>
      <c r="B267" s="60" t="s">
        <v>106</v>
      </c>
      <c r="C267" s="60"/>
      <c r="D267" s="59" t="s">
        <v>17</v>
      </c>
      <c r="E267" s="53">
        <f>(0.2*0.2*79)*E264*1.05</f>
        <v>13.272000000000004</v>
      </c>
    </row>
    <row r="268" spans="1:5" s="10" customFormat="1" ht="12.75" customHeight="1">
      <c r="A268" s="25"/>
      <c r="B268" s="60" t="s">
        <v>107</v>
      </c>
      <c r="C268" s="60"/>
      <c r="D268" s="59" t="s">
        <v>17</v>
      </c>
      <c r="E268" s="53">
        <f>(24*0.04*0.04)*E264*8*1.05</f>
        <v>1.2902399999999998</v>
      </c>
    </row>
    <row r="269" spans="1:5" s="10" customFormat="1" ht="12.75" customHeight="1">
      <c r="A269" s="25"/>
      <c r="B269" s="60" t="s">
        <v>113</v>
      </c>
      <c r="C269" s="60"/>
      <c r="D269" s="23" t="s">
        <v>15</v>
      </c>
      <c r="E269" s="53">
        <f>E264*4</f>
        <v>16</v>
      </c>
    </row>
    <row r="270" spans="1:5" s="10" customFormat="1" ht="12.75" customHeight="1">
      <c r="A270" s="25"/>
      <c r="B270" s="60" t="s">
        <v>18</v>
      </c>
      <c r="C270" s="60"/>
      <c r="D270" s="59" t="s">
        <v>15</v>
      </c>
      <c r="E270" s="53">
        <f>E264</f>
        <v>4</v>
      </c>
    </row>
    <row r="271" spans="1:5" s="10" customFormat="1" ht="12.75" customHeight="1">
      <c r="A271" s="23"/>
      <c r="B271" s="39" t="s">
        <v>268</v>
      </c>
      <c r="C271" s="39"/>
      <c r="D271" s="59"/>
      <c r="E271" s="53"/>
    </row>
    <row r="272" spans="1:5" s="10" customFormat="1" ht="12.75" customHeight="1">
      <c r="A272" s="23" t="s">
        <v>150</v>
      </c>
      <c r="B272" s="38" t="s">
        <v>25</v>
      </c>
      <c r="C272" s="38"/>
      <c r="D272" s="59" t="s">
        <v>12</v>
      </c>
      <c r="E272" s="53">
        <v>3</v>
      </c>
    </row>
    <row r="273" spans="1:5" s="10" customFormat="1" ht="12.75" customHeight="1">
      <c r="A273" s="23"/>
      <c r="B273" s="60" t="s">
        <v>206</v>
      </c>
      <c r="C273" s="60"/>
      <c r="D273" s="59" t="s">
        <v>17</v>
      </c>
      <c r="E273" s="53">
        <f>(9.36*2.29)*E272*1.05</f>
        <v>67.518360000000001</v>
      </c>
    </row>
    <row r="274" spans="1:5" s="10" customFormat="1" ht="12.75" customHeight="1">
      <c r="A274" s="25"/>
      <c r="B274" s="60" t="s">
        <v>105</v>
      </c>
      <c r="C274" s="60"/>
      <c r="D274" s="23" t="s">
        <v>17</v>
      </c>
      <c r="E274" s="53">
        <f>(0.1*0.215*79)*E272*1.05</f>
        <v>5.3502750000000008</v>
      </c>
    </row>
    <row r="275" spans="1:5" s="10" customFormat="1" ht="12.75" customHeight="1">
      <c r="A275" s="25"/>
      <c r="B275" s="60" t="s">
        <v>106</v>
      </c>
      <c r="C275" s="60"/>
      <c r="D275" s="59" t="s">
        <v>17</v>
      </c>
      <c r="E275" s="53">
        <f>(0.2*0.2*79)*E272*1.05</f>
        <v>9.9540000000000024</v>
      </c>
    </row>
    <row r="276" spans="1:5" s="10" customFormat="1" ht="12.75" customHeight="1">
      <c r="A276" s="25"/>
      <c r="B276" s="60" t="s">
        <v>107</v>
      </c>
      <c r="C276" s="60"/>
      <c r="D276" s="59" t="s">
        <v>17</v>
      </c>
      <c r="E276" s="53">
        <f>(24*0.04*0.04)*E272*4*1.05</f>
        <v>0.48383999999999999</v>
      </c>
    </row>
    <row r="277" spans="1:5" s="10" customFormat="1" ht="12.75" customHeight="1">
      <c r="A277" s="25"/>
      <c r="B277" s="60" t="s">
        <v>115</v>
      </c>
      <c r="C277" s="60"/>
      <c r="D277" s="59" t="s">
        <v>17</v>
      </c>
      <c r="E277" s="53">
        <f>(0.06*0.2*23)*E274*2*1.05</f>
        <v>3.1010193900000007</v>
      </c>
    </row>
    <row r="278" spans="1:5" s="10" customFormat="1" ht="12.75" customHeight="1">
      <c r="A278" s="25"/>
      <c r="B278" s="60" t="s">
        <v>116</v>
      </c>
      <c r="C278" s="60"/>
      <c r="D278" s="59" t="s">
        <v>17</v>
      </c>
      <c r="E278" s="53">
        <f>(0.027*0.18*23)*E275*1.05</f>
        <v>1.1682910260000001</v>
      </c>
    </row>
    <row r="279" spans="1:5" s="10" customFormat="1" ht="12.75" customHeight="1">
      <c r="A279" s="25"/>
      <c r="B279" s="60" t="s">
        <v>113</v>
      </c>
      <c r="C279" s="60"/>
      <c r="D279" s="23" t="s">
        <v>15</v>
      </c>
      <c r="E279" s="53">
        <f>E272*4</f>
        <v>12</v>
      </c>
    </row>
    <row r="280" spans="1:5" s="10" customFormat="1" ht="12.75" customHeight="1">
      <c r="A280" s="25"/>
      <c r="B280" s="60" t="s">
        <v>18</v>
      </c>
      <c r="C280" s="60"/>
      <c r="D280" s="59" t="s">
        <v>15</v>
      </c>
      <c r="E280" s="53">
        <f>E272</f>
        <v>3</v>
      </c>
    </row>
    <row r="281" spans="1:5" s="10" customFormat="1" ht="12.75" customHeight="1">
      <c r="A281" s="23"/>
      <c r="B281" s="39" t="s">
        <v>269</v>
      </c>
      <c r="C281" s="39"/>
      <c r="D281" s="59"/>
      <c r="E281" s="53"/>
    </row>
    <row r="282" spans="1:5" s="10" customFormat="1" ht="12.75" customHeight="1">
      <c r="A282" s="23" t="s">
        <v>151</v>
      </c>
      <c r="B282" s="38" t="s">
        <v>25</v>
      </c>
      <c r="C282" s="38"/>
      <c r="D282" s="59" t="s">
        <v>12</v>
      </c>
      <c r="E282" s="53">
        <v>3</v>
      </c>
    </row>
    <row r="283" spans="1:5" s="10" customFormat="1" ht="12.75" customHeight="1">
      <c r="A283" s="23"/>
      <c r="B283" s="60" t="s">
        <v>206</v>
      </c>
      <c r="C283" s="60"/>
      <c r="D283" s="59" t="s">
        <v>17</v>
      </c>
      <c r="E283" s="53">
        <f>(9.36*2.29)*E282*1.05</f>
        <v>67.518360000000001</v>
      </c>
    </row>
    <row r="284" spans="1:5" s="10" customFormat="1" ht="12.75" customHeight="1">
      <c r="A284" s="25"/>
      <c r="B284" s="60" t="s">
        <v>105</v>
      </c>
      <c r="C284" s="60"/>
      <c r="D284" s="23" t="s">
        <v>17</v>
      </c>
      <c r="E284" s="53">
        <f>(0.1*0.215*79)*E282*1.05</f>
        <v>5.3502750000000008</v>
      </c>
    </row>
    <row r="285" spans="1:5" s="10" customFormat="1" ht="12.75" customHeight="1">
      <c r="A285" s="25"/>
      <c r="B285" s="60" t="s">
        <v>106</v>
      </c>
      <c r="C285" s="60"/>
      <c r="D285" s="59" t="s">
        <v>17</v>
      </c>
      <c r="E285" s="53">
        <f>(0.2*0.2*79)*E282*1.05</f>
        <v>9.9540000000000024</v>
      </c>
    </row>
    <row r="286" spans="1:5" s="10" customFormat="1" ht="12.75" customHeight="1">
      <c r="A286" s="25"/>
      <c r="B286" s="60" t="s">
        <v>107</v>
      </c>
      <c r="C286" s="60"/>
      <c r="D286" s="59" t="s">
        <v>17</v>
      </c>
      <c r="E286" s="53">
        <f>(24*0.04*0.04)*E282*4*1.05</f>
        <v>0.48383999999999999</v>
      </c>
    </row>
    <row r="287" spans="1:5" s="10" customFormat="1" ht="12.75" customHeight="1">
      <c r="A287" s="25"/>
      <c r="B287" s="60" t="s">
        <v>118</v>
      </c>
      <c r="C287" s="60"/>
      <c r="D287" s="59" t="s">
        <v>12</v>
      </c>
      <c r="E287" s="53">
        <f>E282*2</f>
        <v>6</v>
      </c>
    </row>
    <row r="288" spans="1:5" s="10" customFormat="1" ht="12.75" customHeight="1">
      <c r="A288" s="25"/>
      <c r="B288" s="60" t="s">
        <v>113</v>
      </c>
      <c r="C288" s="60"/>
      <c r="D288" s="23" t="s">
        <v>15</v>
      </c>
      <c r="E288" s="53">
        <f>E282*4</f>
        <v>12</v>
      </c>
    </row>
    <row r="289" spans="1:5" s="10" customFormat="1" ht="12.75" customHeight="1">
      <c r="A289" s="25"/>
      <c r="B289" s="60" t="s">
        <v>18</v>
      </c>
      <c r="C289" s="60"/>
      <c r="D289" s="59" t="s">
        <v>15</v>
      </c>
      <c r="E289" s="53">
        <f>E282</f>
        <v>3</v>
      </c>
    </row>
    <row r="290" spans="1:5" s="10" customFormat="1" ht="12.75" customHeight="1">
      <c r="A290" s="23"/>
      <c r="B290" s="39" t="s">
        <v>270</v>
      </c>
      <c r="C290" s="39"/>
      <c r="D290" s="59"/>
      <c r="E290" s="53"/>
    </row>
    <row r="291" spans="1:5" s="10" customFormat="1" ht="12.75" customHeight="1">
      <c r="A291" s="23" t="s">
        <v>152</v>
      </c>
      <c r="B291" s="38" t="s">
        <v>25</v>
      </c>
      <c r="C291" s="38"/>
      <c r="D291" s="59" t="s">
        <v>12</v>
      </c>
      <c r="E291" s="53">
        <v>3</v>
      </c>
    </row>
    <row r="292" spans="1:5" s="10" customFormat="1" ht="12.75" customHeight="1">
      <c r="A292" s="23"/>
      <c r="B292" s="60" t="s">
        <v>204</v>
      </c>
      <c r="C292" s="60"/>
      <c r="D292" s="59" t="s">
        <v>17</v>
      </c>
      <c r="E292" s="53">
        <f>(9.36*2.1)*E291*1.05</f>
        <v>61.916399999999996</v>
      </c>
    </row>
    <row r="293" spans="1:5" s="10" customFormat="1" ht="12.75" customHeight="1">
      <c r="A293" s="25"/>
      <c r="B293" s="60" t="s">
        <v>105</v>
      </c>
      <c r="C293" s="60"/>
      <c r="D293" s="23" t="s">
        <v>17</v>
      </c>
      <c r="E293" s="53">
        <f>(0.1*0.215*79)*E291*1.05</f>
        <v>5.3502750000000008</v>
      </c>
    </row>
    <row r="294" spans="1:5" s="10" customFormat="1" ht="12.75" customHeight="1">
      <c r="A294" s="25"/>
      <c r="B294" s="60" t="s">
        <v>106</v>
      </c>
      <c r="C294" s="60"/>
      <c r="D294" s="59" t="s">
        <v>17</v>
      </c>
      <c r="E294" s="53">
        <f>(0.2*0.2*79)*E291*1.05</f>
        <v>9.9540000000000024</v>
      </c>
    </row>
    <row r="295" spans="1:5" s="10" customFormat="1" ht="12.75" customHeight="1">
      <c r="A295" s="25"/>
      <c r="B295" s="60" t="s">
        <v>107</v>
      </c>
      <c r="C295" s="60"/>
      <c r="D295" s="59" t="s">
        <v>17</v>
      </c>
      <c r="E295" s="53">
        <f>(24*0.04*0.04)*E291*8*1.05</f>
        <v>0.96767999999999998</v>
      </c>
    </row>
    <row r="296" spans="1:5" s="10" customFormat="1" ht="12.75" customHeight="1">
      <c r="A296" s="25"/>
      <c r="B296" s="60" t="s">
        <v>113</v>
      </c>
      <c r="C296" s="60"/>
      <c r="D296" s="23" t="s">
        <v>15</v>
      </c>
      <c r="E296" s="53">
        <f>E291*4</f>
        <v>12</v>
      </c>
    </row>
    <row r="297" spans="1:5" s="10" customFormat="1" ht="12.75" customHeight="1">
      <c r="A297" s="25"/>
      <c r="B297" s="60" t="s">
        <v>18</v>
      </c>
      <c r="C297" s="60"/>
      <c r="D297" s="59" t="s">
        <v>15</v>
      </c>
      <c r="E297" s="53">
        <f>E291</f>
        <v>3</v>
      </c>
    </row>
    <row r="298" spans="1:5" s="10" customFormat="1" ht="12.75" customHeight="1">
      <c r="A298" s="23"/>
      <c r="B298" s="39" t="s">
        <v>271</v>
      </c>
      <c r="C298" s="39"/>
      <c r="D298" s="59"/>
      <c r="E298" s="53"/>
    </row>
    <row r="299" spans="1:5" s="10" customFormat="1" ht="12.75" customHeight="1">
      <c r="A299" s="23" t="s">
        <v>153</v>
      </c>
      <c r="B299" s="38" t="s">
        <v>25</v>
      </c>
      <c r="C299" s="38"/>
      <c r="D299" s="59" t="s">
        <v>12</v>
      </c>
      <c r="E299" s="53">
        <v>2</v>
      </c>
    </row>
    <row r="300" spans="1:5" s="10" customFormat="1" ht="12.75" customHeight="1">
      <c r="A300" s="23"/>
      <c r="B300" s="60" t="s">
        <v>204</v>
      </c>
      <c r="C300" s="60"/>
      <c r="D300" s="59" t="s">
        <v>17</v>
      </c>
      <c r="E300" s="53">
        <f>(9.36*2.1)*E299*1.05</f>
        <v>41.2776</v>
      </c>
    </row>
    <row r="301" spans="1:5" s="10" customFormat="1" ht="12.75" customHeight="1">
      <c r="A301" s="25"/>
      <c r="B301" s="60" t="s">
        <v>105</v>
      </c>
      <c r="C301" s="60"/>
      <c r="D301" s="23" t="s">
        <v>17</v>
      </c>
      <c r="E301" s="53">
        <f>(0.1*0.215*79)*E299*1.05</f>
        <v>3.5668500000000005</v>
      </c>
    </row>
    <row r="302" spans="1:5" s="10" customFormat="1" ht="12.75" customHeight="1">
      <c r="A302" s="25"/>
      <c r="B302" s="60" t="s">
        <v>106</v>
      </c>
      <c r="C302" s="60"/>
      <c r="D302" s="59" t="s">
        <v>17</v>
      </c>
      <c r="E302" s="53">
        <f>(0.2*0.2*79)*E299*1.05</f>
        <v>6.6360000000000019</v>
      </c>
    </row>
    <row r="303" spans="1:5" s="10" customFormat="1" ht="12.75" customHeight="1">
      <c r="A303" s="25"/>
      <c r="B303" s="60" t="s">
        <v>107</v>
      </c>
      <c r="C303" s="60"/>
      <c r="D303" s="59" t="s">
        <v>17</v>
      </c>
      <c r="E303" s="53">
        <f>(24*0.04*0.04)*E299*12*1.05</f>
        <v>0.96767999999999998</v>
      </c>
    </row>
    <row r="304" spans="1:5" s="10" customFormat="1" ht="12.75" customHeight="1">
      <c r="A304" s="25"/>
      <c r="B304" s="60" t="s">
        <v>113</v>
      </c>
      <c r="C304" s="60"/>
      <c r="D304" s="23" t="s">
        <v>15</v>
      </c>
      <c r="E304" s="53">
        <f>E299*4</f>
        <v>8</v>
      </c>
    </row>
    <row r="305" spans="1:5" s="10" customFormat="1" ht="12.75" customHeight="1">
      <c r="A305" s="25"/>
      <c r="B305" s="60" t="s">
        <v>18</v>
      </c>
      <c r="C305" s="60"/>
      <c r="D305" s="59" t="s">
        <v>15</v>
      </c>
      <c r="E305" s="53">
        <f>E299</f>
        <v>2</v>
      </c>
    </row>
    <row r="306" spans="1:5" s="10" customFormat="1" ht="12.75" customHeight="1">
      <c r="A306" s="63"/>
      <c r="B306" s="40" t="s">
        <v>272</v>
      </c>
      <c r="C306" s="40"/>
      <c r="D306" s="24"/>
      <c r="E306" s="58"/>
    </row>
    <row r="307" spans="1:5" s="10" customFormat="1" ht="12.75" customHeight="1">
      <c r="A307" s="25" t="s">
        <v>154</v>
      </c>
      <c r="B307" s="38" t="s">
        <v>221</v>
      </c>
      <c r="C307" s="38"/>
      <c r="D307" s="59" t="s">
        <v>12</v>
      </c>
      <c r="E307" s="53">
        <v>4</v>
      </c>
    </row>
    <row r="308" spans="1:5" s="10" customFormat="1" ht="12.75" customHeight="1">
      <c r="A308" s="25"/>
      <c r="B308" s="60" t="s">
        <v>262</v>
      </c>
      <c r="C308" s="60"/>
      <c r="D308" s="23" t="s">
        <v>17</v>
      </c>
      <c r="E308" s="53">
        <f>22.76*3.74*1.05</f>
        <v>89.378520000000023</v>
      </c>
    </row>
    <row r="309" spans="1:5" s="10" customFormat="1" ht="12.75" customHeight="1">
      <c r="A309" s="25"/>
      <c r="B309" s="60" t="s">
        <v>107</v>
      </c>
      <c r="C309" s="60"/>
      <c r="D309" s="59" t="s">
        <v>17</v>
      </c>
      <c r="E309" s="53">
        <f>(24*0.04*0.04)*E307*8*1.05</f>
        <v>1.2902399999999998</v>
      </c>
    </row>
    <row r="310" spans="1:5" s="10" customFormat="1" ht="12.75" customHeight="1">
      <c r="A310" s="25" t="s">
        <v>155</v>
      </c>
      <c r="B310" s="38" t="s">
        <v>223</v>
      </c>
      <c r="C310" s="38"/>
      <c r="D310" s="59" t="s">
        <v>10</v>
      </c>
      <c r="E310" s="53">
        <f>1.47*E307</f>
        <v>5.88</v>
      </c>
    </row>
    <row r="311" spans="1:5" s="10" customFormat="1" ht="12.75" customHeight="1">
      <c r="A311" s="25"/>
      <c r="B311" s="60" t="s">
        <v>26</v>
      </c>
      <c r="C311" s="60"/>
      <c r="D311" s="59" t="s">
        <v>15</v>
      </c>
      <c r="E311" s="53">
        <f>E307</f>
        <v>4</v>
      </c>
    </row>
    <row r="312" spans="1:5" s="10" customFormat="1" ht="12.75" customHeight="1">
      <c r="A312" s="25"/>
      <c r="B312" s="40" t="s">
        <v>273</v>
      </c>
      <c r="C312" s="40"/>
      <c r="D312" s="24"/>
      <c r="E312" s="58"/>
    </row>
    <row r="313" spans="1:5" s="10" customFormat="1" ht="12.75" customHeight="1">
      <c r="A313" s="25" t="s">
        <v>127</v>
      </c>
      <c r="B313" s="38" t="s">
        <v>224</v>
      </c>
      <c r="C313" s="38"/>
      <c r="D313" s="59" t="s">
        <v>12</v>
      </c>
      <c r="E313" s="53">
        <v>2</v>
      </c>
    </row>
    <row r="314" spans="1:5" s="10" customFormat="1" ht="12.75" customHeight="1">
      <c r="A314" s="25"/>
      <c r="B314" s="60" t="s">
        <v>225</v>
      </c>
      <c r="C314" s="60"/>
      <c r="D314" s="23" t="s">
        <v>17</v>
      </c>
      <c r="E314" s="53">
        <f>12.13*3.74*1.05</f>
        <v>47.634510000000006</v>
      </c>
    </row>
    <row r="315" spans="1:5" s="10" customFormat="1" ht="12.75" customHeight="1">
      <c r="A315" s="25"/>
      <c r="B315" s="60" t="s">
        <v>107</v>
      </c>
      <c r="C315" s="60"/>
      <c r="D315" s="59" t="s">
        <v>17</v>
      </c>
      <c r="E315" s="53">
        <f>(24*0.04*0.04)*E313*9*1.05</f>
        <v>0.72575999999999996</v>
      </c>
    </row>
    <row r="316" spans="1:5" s="10" customFormat="1" ht="12.75" customHeight="1">
      <c r="A316" s="25" t="s">
        <v>156</v>
      </c>
      <c r="B316" s="38" t="s">
        <v>226</v>
      </c>
      <c r="C316" s="38"/>
      <c r="D316" s="59" t="s">
        <v>10</v>
      </c>
      <c r="E316" s="53">
        <f>1.62*E313</f>
        <v>3.24</v>
      </c>
    </row>
    <row r="317" spans="1:5" s="10" customFormat="1" ht="12.75" customHeight="1">
      <c r="A317" s="25"/>
      <c r="B317" s="60" t="s">
        <v>26</v>
      </c>
      <c r="C317" s="60"/>
      <c r="D317" s="59" t="s">
        <v>15</v>
      </c>
      <c r="E317" s="53">
        <f>E313</f>
        <v>2</v>
      </c>
    </row>
    <row r="318" spans="1:5" s="10" customFormat="1" ht="12.75" customHeight="1">
      <c r="A318" s="25"/>
      <c r="B318" s="40" t="s">
        <v>274</v>
      </c>
      <c r="C318" s="40"/>
      <c r="D318" s="24"/>
      <c r="E318" s="58"/>
    </row>
    <row r="319" spans="1:5" s="10" customFormat="1" ht="12.75" customHeight="1">
      <c r="A319" s="25" t="s">
        <v>157</v>
      </c>
      <c r="B319" s="38" t="s">
        <v>229</v>
      </c>
      <c r="C319" s="38"/>
      <c r="D319" s="59" t="s">
        <v>12</v>
      </c>
      <c r="E319" s="53">
        <v>2</v>
      </c>
    </row>
    <row r="320" spans="1:5" s="10" customFormat="1" ht="12.75" customHeight="1">
      <c r="A320" s="25"/>
      <c r="B320" s="60" t="s">
        <v>230</v>
      </c>
      <c r="C320" s="60"/>
      <c r="D320" s="23" t="s">
        <v>17</v>
      </c>
      <c r="E320" s="53">
        <f>9.5*3.74*1.05</f>
        <v>37.3065</v>
      </c>
    </row>
    <row r="321" spans="1:5" s="10" customFormat="1" ht="12.75" customHeight="1">
      <c r="A321" s="25"/>
      <c r="B321" s="60" t="s">
        <v>107</v>
      </c>
      <c r="C321" s="60"/>
      <c r="D321" s="59" t="s">
        <v>17</v>
      </c>
      <c r="E321" s="53">
        <f>(24*0.04*0.04)*E319*8*1.05</f>
        <v>0.64511999999999992</v>
      </c>
    </row>
    <row r="322" spans="1:5" s="10" customFormat="1" ht="12.75" customHeight="1">
      <c r="A322" s="25" t="s">
        <v>158</v>
      </c>
      <c r="B322" s="38" t="s">
        <v>232</v>
      </c>
      <c r="C322" s="38"/>
      <c r="D322" s="59" t="s">
        <v>10</v>
      </c>
      <c r="E322" s="53">
        <f>0.195*2.02*E319</f>
        <v>0.78780000000000006</v>
      </c>
    </row>
    <row r="323" spans="1:5" s="10" customFormat="1" ht="12.75" customHeight="1">
      <c r="A323" s="25"/>
      <c r="B323" s="60" t="s">
        <v>26</v>
      </c>
      <c r="C323" s="60"/>
      <c r="D323" s="59" t="s">
        <v>15</v>
      </c>
      <c r="E323" s="53">
        <f>E319</f>
        <v>2</v>
      </c>
    </row>
    <row r="324" spans="1:5" s="10" customFormat="1" ht="12.75" customHeight="1">
      <c r="A324" s="25"/>
      <c r="B324" s="40" t="s">
        <v>275</v>
      </c>
      <c r="C324" s="40"/>
      <c r="D324" s="24"/>
      <c r="E324" s="58"/>
    </row>
    <row r="325" spans="1:5" s="10" customFormat="1" ht="12.75" customHeight="1">
      <c r="A325" s="25" t="s">
        <v>159</v>
      </c>
      <c r="B325" s="38" t="s">
        <v>234</v>
      </c>
      <c r="C325" s="38"/>
      <c r="D325" s="59" t="s">
        <v>12</v>
      </c>
      <c r="E325" s="53">
        <v>3</v>
      </c>
    </row>
    <row r="326" spans="1:5" s="10" customFormat="1" ht="12.75" customHeight="1">
      <c r="A326" s="25"/>
      <c r="B326" s="60" t="s">
        <v>263</v>
      </c>
      <c r="C326" s="60"/>
      <c r="D326" s="23" t="s">
        <v>17</v>
      </c>
      <c r="E326" s="53">
        <f>19.29*3.74*1.05</f>
        <v>75.751829999999998</v>
      </c>
    </row>
    <row r="327" spans="1:5" s="10" customFormat="1" ht="12.75" customHeight="1">
      <c r="A327" s="25"/>
      <c r="B327" s="60" t="s">
        <v>120</v>
      </c>
      <c r="C327" s="60"/>
      <c r="D327" s="23" t="s">
        <v>17</v>
      </c>
      <c r="E327" s="53">
        <f>0.18*4.68*1.05</f>
        <v>0.88451999999999997</v>
      </c>
    </row>
    <row r="328" spans="1:5" s="10" customFormat="1" ht="12.75" customHeight="1">
      <c r="A328" s="25" t="s">
        <v>189</v>
      </c>
      <c r="B328" s="38" t="s">
        <v>235</v>
      </c>
      <c r="C328" s="38"/>
      <c r="D328" s="59" t="s">
        <v>10</v>
      </c>
      <c r="E328" s="53">
        <f>1.125*2.02*E325</f>
        <v>6.8174999999999999</v>
      </c>
    </row>
    <row r="329" spans="1:5" s="10" customFormat="1" ht="12.75" customHeight="1">
      <c r="A329" s="25"/>
      <c r="B329" s="60" t="s">
        <v>26</v>
      </c>
      <c r="C329" s="60"/>
      <c r="D329" s="59" t="s">
        <v>15</v>
      </c>
      <c r="E329" s="53">
        <f>E325</f>
        <v>3</v>
      </c>
    </row>
    <row r="330" spans="1:5" s="10" customFormat="1" ht="12.75" customHeight="1">
      <c r="A330" s="25" t="s">
        <v>276</v>
      </c>
      <c r="B330" s="38" t="s">
        <v>121</v>
      </c>
      <c r="C330" s="38"/>
      <c r="D330" s="59" t="s">
        <v>12</v>
      </c>
      <c r="E330" s="53">
        <v>1</v>
      </c>
    </row>
    <row r="331" spans="1:5" s="10" customFormat="1" ht="12.75" customHeight="1">
      <c r="A331" s="25" t="s">
        <v>277</v>
      </c>
      <c r="B331" s="38" t="s">
        <v>122</v>
      </c>
      <c r="C331" s="38"/>
      <c r="D331" s="59" t="s">
        <v>12</v>
      </c>
      <c r="E331" s="53">
        <v>1</v>
      </c>
    </row>
    <row r="332" spans="1:5" s="10" customFormat="1" ht="12.75" customHeight="1">
      <c r="A332" s="25"/>
      <c r="B332" s="40" t="s">
        <v>278</v>
      </c>
      <c r="C332" s="40"/>
      <c r="D332" s="24"/>
      <c r="E332" s="58"/>
    </row>
    <row r="333" spans="1:5" s="10" customFormat="1" ht="12.75" customHeight="1">
      <c r="A333" s="25" t="s">
        <v>160</v>
      </c>
      <c r="B333" s="38" t="s">
        <v>240</v>
      </c>
      <c r="C333" s="38"/>
      <c r="D333" s="59" t="s">
        <v>12</v>
      </c>
      <c r="E333" s="53">
        <v>2</v>
      </c>
    </row>
    <row r="334" spans="1:5" s="10" customFormat="1" ht="12.75" customHeight="1">
      <c r="A334" s="25"/>
      <c r="B334" s="60" t="s">
        <v>264</v>
      </c>
      <c r="C334" s="60"/>
      <c r="D334" s="23" t="s">
        <v>17</v>
      </c>
      <c r="E334" s="53">
        <f>12.26*3.74*1.05</f>
        <v>48.145020000000002</v>
      </c>
    </row>
    <row r="335" spans="1:5" s="10" customFormat="1" ht="12.75" customHeight="1">
      <c r="A335" s="25"/>
      <c r="B335" s="60" t="s">
        <v>107</v>
      </c>
      <c r="C335" s="60"/>
      <c r="D335" s="59" t="s">
        <v>17</v>
      </c>
      <c r="E335" s="53">
        <f>(24*0.04*0.04)*E333*8*1.05</f>
        <v>0.64511999999999992</v>
      </c>
    </row>
    <row r="336" spans="1:5" s="10" customFormat="1" ht="12.75" customHeight="1">
      <c r="A336" s="25" t="s">
        <v>162</v>
      </c>
      <c r="B336" s="38" t="s">
        <v>242</v>
      </c>
      <c r="C336" s="38"/>
      <c r="D336" s="59" t="s">
        <v>10</v>
      </c>
      <c r="E336" s="53">
        <f>1.68*E333</f>
        <v>3.36</v>
      </c>
    </row>
    <row r="337" spans="1:5" s="10" customFormat="1" ht="12.75" customHeight="1">
      <c r="A337" s="25"/>
      <c r="B337" s="60" t="s">
        <v>26</v>
      </c>
      <c r="C337" s="60"/>
      <c r="D337" s="59" t="s">
        <v>15</v>
      </c>
      <c r="E337" s="53">
        <f>E333</f>
        <v>2</v>
      </c>
    </row>
    <row r="338" spans="1:5" s="10" customFormat="1" ht="12.75" customHeight="1">
      <c r="A338" s="25"/>
      <c r="B338" s="40" t="s">
        <v>279</v>
      </c>
      <c r="C338" s="40"/>
      <c r="D338" s="24"/>
      <c r="E338" s="58"/>
    </row>
    <row r="339" spans="1:5" s="10" customFormat="1" ht="12.75" customHeight="1">
      <c r="A339" s="25" t="s">
        <v>161</v>
      </c>
      <c r="B339" s="38" t="s">
        <v>244</v>
      </c>
      <c r="C339" s="38"/>
      <c r="D339" s="59" t="s">
        <v>12</v>
      </c>
      <c r="E339" s="53">
        <v>2</v>
      </c>
    </row>
    <row r="340" spans="1:5" s="10" customFormat="1" ht="12.75" customHeight="1">
      <c r="A340" s="25"/>
      <c r="B340" s="60" t="s">
        <v>265</v>
      </c>
      <c r="C340" s="60"/>
      <c r="D340" s="23" t="s">
        <v>17</v>
      </c>
      <c r="E340" s="53">
        <f>15.44*3.74*1.05</f>
        <v>60.632880000000007</v>
      </c>
    </row>
    <row r="341" spans="1:5" s="10" customFormat="1" ht="12.75" customHeight="1">
      <c r="A341" s="25"/>
      <c r="B341" s="60" t="s">
        <v>107</v>
      </c>
      <c r="C341" s="60"/>
      <c r="D341" s="59" t="s">
        <v>17</v>
      </c>
      <c r="E341" s="53">
        <f>(24*0.04*0.04)*E339*12*1.05</f>
        <v>0.96767999999999998</v>
      </c>
    </row>
    <row r="342" spans="1:5" s="10" customFormat="1" ht="12.75" customHeight="1">
      <c r="A342" s="25" t="s">
        <v>163</v>
      </c>
      <c r="B342" s="38" t="s">
        <v>246</v>
      </c>
      <c r="C342" s="38"/>
      <c r="D342" s="59" t="s">
        <v>10</v>
      </c>
      <c r="E342" s="53">
        <f>0.315*2.02*2*E339</f>
        <v>2.5451999999999999</v>
      </c>
    </row>
    <row r="343" spans="1:5" s="10" customFormat="1" ht="12.75" customHeight="1">
      <c r="A343" s="25"/>
      <c r="B343" s="60" t="s">
        <v>26</v>
      </c>
      <c r="C343" s="60"/>
      <c r="D343" s="59" t="s">
        <v>15</v>
      </c>
      <c r="E343" s="53">
        <f>E339</f>
        <v>2</v>
      </c>
    </row>
    <row r="344" spans="1:5" s="10" customFormat="1" ht="12.75" customHeight="1">
      <c r="A344" s="25"/>
      <c r="B344" s="40" t="s">
        <v>280</v>
      </c>
      <c r="C344" s="40"/>
      <c r="D344" s="24"/>
      <c r="E344" s="58"/>
    </row>
    <row r="345" spans="1:5" s="10" customFormat="1" ht="12.75" customHeight="1">
      <c r="A345" s="25" t="s">
        <v>164</v>
      </c>
      <c r="B345" s="38" t="s">
        <v>248</v>
      </c>
      <c r="C345" s="38"/>
      <c r="D345" s="59" t="s">
        <v>12</v>
      </c>
      <c r="E345" s="53">
        <v>6</v>
      </c>
    </row>
    <row r="346" spans="1:5" s="10" customFormat="1" ht="12.75" customHeight="1">
      <c r="A346" s="25"/>
      <c r="B346" s="60" t="s">
        <v>266</v>
      </c>
      <c r="C346" s="60"/>
      <c r="D346" s="23" t="s">
        <v>17</v>
      </c>
      <c r="E346" s="53">
        <f>35.7*3.74*1.05</f>
        <v>140.19390000000004</v>
      </c>
    </row>
    <row r="347" spans="1:5" s="10" customFormat="1" ht="12.75" customHeight="1">
      <c r="A347" s="25"/>
      <c r="B347" s="60" t="s">
        <v>107</v>
      </c>
      <c r="C347" s="60"/>
      <c r="D347" s="59" t="s">
        <v>17</v>
      </c>
      <c r="E347" s="53">
        <f>(24*0.04*0.04)*E345*8*1.05</f>
        <v>1.93536</v>
      </c>
    </row>
    <row r="348" spans="1:5" s="10" customFormat="1" ht="12.75" customHeight="1">
      <c r="A348" s="25" t="s">
        <v>281</v>
      </c>
      <c r="B348" s="38" t="s">
        <v>251</v>
      </c>
      <c r="C348" s="38"/>
      <c r="D348" s="59" t="s">
        <v>10</v>
      </c>
      <c r="E348" s="53">
        <f>0.895*1.92*E345</f>
        <v>10.3104</v>
      </c>
    </row>
    <row r="349" spans="1:5" s="10" customFormat="1" ht="12.75" customHeight="1">
      <c r="A349" s="25"/>
      <c r="B349" s="60" t="s">
        <v>26</v>
      </c>
      <c r="C349" s="60"/>
      <c r="D349" s="59" t="s">
        <v>15</v>
      </c>
      <c r="E349" s="53">
        <f>E345</f>
        <v>6</v>
      </c>
    </row>
    <row r="350" spans="1:5" s="10" customFormat="1" ht="12.75" customHeight="1">
      <c r="A350" s="25"/>
      <c r="B350" s="40" t="s">
        <v>282</v>
      </c>
      <c r="C350" s="40"/>
      <c r="D350" s="24"/>
      <c r="E350" s="58"/>
    </row>
    <row r="351" spans="1:5" s="10" customFormat="1" ht="12.75" customHeight="1">
      <c r="A351" s="25" t="s">
        <v>283</v>
      </c>
      <c r="B351" s="38" t="s">
        <v>27</v>
      </c>
      <c r="C351" s="38"/>
      <c r="D351" s="59" t="s">
        <v>10</v>
      </c>
      <c r="E351" s="53">
        <v>19.899999999999999</v>
      </c>
    </row>
    <row r="352" spans="1:5" s="10" customFormat="1" ht="12.75" customHeight="1">
      <c r="A352" s="25"/>
      <c r="B352" s="60" t="s">
        <v>254</v>
      </c>
      <c r="C352" s="60"/>
      <c r="D352" s="59" t="s">
        <v>17</v>
      </c>
      <c r="E352" s="53">
        <f>(9.36*2.66)*7*1.05</f>
        <v>182.99736000000001</v>
      </c>
    </row>
    <row r="353" spans="1:5" s="10" customFormat="1" ht="12.75" customHeight="1">
      <c r="A353" s="25"/>
      <c r="B353" s="60" t="s">
        <v>138</v>
      </c>
      <c r="C353" s="60"/>
      <c r="D353" s="59" t="s">
        <v>16</v>
      </c>
      <c r="E353" s="53">
        <f>0.1*0.032*81.95*1.15</f>
        <v>0.30157600000000001</v>
      </c>
    </row>
    <row r="354" spans="1:5" s="10" customFormat="1" ht="12.75" customHeight="1">
      <c r="A354" s="25"/>
      <c r="B354" s="60" t="s">
        <v>256</v>
      </c>
      <c r="C354" s="60"/>
      <c r="D354" s="23" t="s">
        <v>14</v>
      </c>
      <c r="E354" s="53">
        <v>7.45</v>
      </c>
    </row>
    <row r="355" spans="1:5" s="10" customFormat="1" ht="12.75" customHeight="1">
      <c r="A355" s="25"/>
      <c r="B355" s="60" t="s">
        <v>28</v>
      </c>
      <c r="C355" s="60"/>
      <c r="D355" s="59" t="s">
        <v>14</v>
      </c>
      <c r="E355" s="53">
        <v>5.42</v>
      </c>
    </row>
    <row r="356" spans="1:5" s="10" customFormat="1" ht="12.75" customHeight="1">
      <c r="A356" s="25"/>
      <c r="B356" s="60" t="s">
        <v>257</v>
      </c>
      <c r="C356" s="60"/>
      <c r="D356" s="59" t="s">
        <v>14</v>
      </c>
      <c r="E356" s="53">
        <v>7.45</v>
      </c>
    </row>
    <row r="357" spans="1:5" s="10" customFormat="1" ht="12.75" customHeight="1">
      <c r="A357" s="25"/>
      <c r="B357" s="60" t="s">
        <v>29</v>
      </c>
      <c r="C357" s="60"/>
      <c r="D357" s="23" t="s">
        <v>10</v>
      </c>
      <c r="E357" s="53">
        <f>E351*1.15</f>
        <v>22.884999999999998</v>
      </c>
    </row>
    <row r="358" spans="1:5" s="10" customFormat="1" ht="12.75" customHeight="1">
      <c r="A358" s="25"/>
      <c r="B358" s="60" t="s">
        <v>255</v>
      </c>
      <c r="C358" s="60"/>
      <c r="D358" s="23" t="s">
        <v>15</v>
      </c>
      <c r="E358" s="53">
        <v>7</v>
      </c>
    </row>
    <row r="359" spans="1:5" s="10" customFormat="1" ht="12.75" customHeight="1">
      <c r="A359" s="25"/>
      <c r="B359" s="60" t="s">
        <v>26</v>
      </c>
      <c r="C359" s="60"/>
      <c r="D359" s="59" t="s">
        <v>15</v>
      </c>
      <c r="E359" s="53">
        <v>1</v>
      </c>
    </row>
    <row r="360" spans="1:5" s="10" customFormat="1" ht="24.75" customHeight="1">
      <c r="A360" s="29"/>
      <c r="B360" s="57" t="s">
        <v>285</v>
      </c>
      <c r="C360" s="57"/>
      <c r="D360" s="46"/>
      <c r="E360" s="47"/>
    </row>
    <row r="361" spans="1:5" s="10" customFormat="1">
      <c r="A361" s="29"/>
      <c r="B361" s="40" t="s">
        <v>165</v>
      </c>
      <c r="C361" s="40"/>
      <c r="D361" s="24"/>
      <c r="E361" s="58"/>
    </row>
    <row r="362" spans="1:5" s="10" customFormat="1">
      <c r="A362" s="23" t="s">
        <v>166</v>
      </c>
      <c r="B362" s="48" t="s">
        <v>102</v>
      </c>
      <c r="C362" s="48"/>
      <c r="D362" s="23" t="s">
        <v>83</v>
      </c>
      <c r="E362" s="53">
        <v>12</v>
      </c>
    </row>
    <row r="363" spans="1:5" s="10" customFormat="1">
      <c r="A363" s="23"/>
      <c r="B363" s="54" t="s">
        <v>89</v>
      </c>
      <c r="C363" s="54"/>
      <c r="D363" s="23" t="s">
        <v>16</v>
      </c>
      <c r="E363" s="53">
        <f>E362*0.15*0.15*3.14*1.1*1.02</f>
        <v>0.95123159999999995</v>
      </c>
    </row>
    <row r="364" spans="1:5" s="10" customFormat="1" ht="12.75" customHeight="1">
      <c r="A364" s="23" t="s">
        <v>167</v>
      </c>
      <c r="B364" s="38" t="s">
        <v>20</v>
      </c>
      <c r="C364" s="38"/>
      <c r="D364" s="59" t="s">
        <v>12</v>
      </c>
      <c r="E364" s="53">
        <v>12</v>
      </c>
    </row>
    <row r="365" spans="1:5" s="10" customFormat="1" ht="12.75" customHeight="1">
      <c r="A365" s="23"/>
      <c r="B365" s="60" t="s">
        <v>30</v>
      </c>
      <c r="C365" s="60"/>
      <c r="D365" s="59" t="s">
        <v>61</v>
      </c>
      <c r="E365" s="53">
        <f>E364*1*1.1</f>
        <v>13.200000000000001</v>
      </c>
    </row>
    <row r="366" spans="1:5" s="10" customFormat="1" ht="12.75" customHeight="1">
      <c r="A366" s="23"/>
      <c r="B366" s="60" t="s">
        <v>82</v>
      </c>
      <c r="C366" s="60"/>
      <c r="D366" s="59" t="s">
        <v>16</v>
      </c>
      <c r="E366" s="53">
        <f>0.15*0.15*3.14*1*E362*1.1</f>
        <v>0.93258000000000019</v>
      </c>
    </row>
    <row r="367" spans="1:5" s="10" customFormat="1" ht="12.75" customHeight="1">
      <c r="A367" s="23"/>
      <c r="B367" s="60" t="s">
        <v>21</v>
      </c>
      <c r="C367" s="60"/>
      <c r="D367" s="59" t="s">
        <v>22</v>
      </c>
      <c r="E367" s="53">
        <v>1</v>
      </c>
    </row>
    <row r="368" spans="1:5" s="10" customFormat="1" ht="12.75" customHeight="1">
      <c r="A368" s="23"/>
      <c r="B368" s="60" t="s">
        <v>23</v>
      </c>
      <c r="C368" s="60"/>
      <c r="D368" s="59" t="s">
        <v>24</v>
      </c>
      <c r="E368" s="53">
        <v>0.5</v>
      </c>
    </row>
    <row r="369" spans="1:5" s="10" customFormat="1" ht="12.75" customHeight="1">
      <c r="A369" s="23"/>
      <c r="B369" s="39" t="s">
        <v>168</v>
      </c>
      <c r="C369" s="39"/>
      <c r="D369" s="59"/>
      <c r="E369" s="53"/>
    </row>
    <row r="370" spans="1:5" s="10" customFormat="1" ht="12.75" customHeight="1">
      <c r="A370" s="23" t="s">
        <v>169</v>
      </c>
      <c r="B370" s="38" t="s">
        <v>25</v>
      </c>
      <c r="C370" s="38"/>
      <c r="D370" s="59" t="s">
        <v>12</v>
      </c>
      <c r="E370" s="53">
        <v>1</v>
      </c>
    </row>
    <row r="371" spans="1:5" s="10" customFormat="1" ht="12.75" customHeight="1">
      <c r="A371" s="23"/>
      <c r="B371" s="60" t="s">
        <v>203</v>
      </c>
      <c r="C371" s="60"/>
      <c r="D371" s="59" t="s">
        <v>17</v>
      </c>
      <c r="E371" s="53">
        <f>(9.36*2.47)*E370*1.05</f>
        <v>24.27516</v>
      </c>
    </row>
    <row r="372" spans="1:5" s="10" customFormat="1" ht="12.75" customHeight="1">
      <c r="A372" s="25"/>
      <c r="B372" s="60" t="s">
        <v>105</v>
      </c>
      <c r="C372" s="60"/>
      <c r="D372" s="23" t="s">
        <v>17</v>
      </c>
      <c r="E372" s="53">
        <f>(0.1*0.215*79)*E370*1.05</f>
        <v>1.7834250000000003</v>
      </c>
    </row>
    <row r="373" spans="1:5" s="10" customFormat="1" ht="12.75" customHeight="1">
      <c r="A373" s="25"/>
      <c r="B373" s="60" t="s">
        <v>106</v>
      </c>
      <c r="C373" s="60"/>
      <c r="D373" s="59" t="s">
        <v>17</v>
      </c>
      <c r="E373" s="53">
        <f>(0.2*0.2*79)*E370*1.05</f>
        <v>3.3180000000000009</v>
      </c>
    </row>
    <row r="374" spans="1:5" s="10" customFormat="1" ht="12.75" customHeight="1">
      <c r="A374" s="25"/>
      <c r="B374" s="60" t="s">
        <v>107</v>
      </c>
      <c r="C374" s="60"/>
      <c r="D374" s="59" t="s">
        <v>17</v>
      </c>
      <c r="E374" s="53">
        <f>(24*0.04*0.04)*E370*9*1.05</f>
        <v>0.36287999999999998</v>
      </c>
    </row>
    <row r="375" spans="1:5" s="10" customFormat="1" ht="12.75" customHeight="1">
      <c r="A375" s="25"/>
      <c r="B375" s="61" t="s">
        <v>212</v>
      </c>
      <c r="C375" s="62"/>
      <c r="D375" s="59" t="s">
        <v>17</v>
      </c>
      <c r="E375" s="53">
        <f>(79*0.06*0.08)*E370*2*1.05</f>
        <v>0.79632000000000014</v>
      </c>
    </row>
    <row r="376" spans="1:5" s="10" customFormat="1" ht="12.75" customHeight="1">
      <c r="A376" s="25"/>
      <c r="B376" s="60" t="s">
        <v>113</v>
      </c>
      <c r="C376" s="60"/>
      <c r="D376" s="23" t="s">
        <v>15</v>
      </c>
      <c r="E376" s="53">
        <f>E370*4</f>
        <v>4</v>
      </c>
    </row>
    <row r="377" spans="1:5" ht="12.75" customHeight="1">
      <c r="A377" s="25"/>
      <c r="B377" s="60" t="s">
        <v>18</v>
      </c>
      <c r="C377" s="60"/>
      <c r="D377" s="59" t="s">
        <v>15</v>
      </c>
      <c r="E377" s="53">
        <f>E370</f>
        <v>1</v>
      </c>
    </row>
    <row r="378" spans="1:5" s="10" customFormat="1" ht="12.75" customHeight="1">
      <c r="A378" s="23"/>
      <c r="B378" s="39" t="s">
        <v>170</v>
      </c>
      <c r="C378" s="39"/>
      <c r="D378" s="59"/>
      <c r="E378" s="53"/>
    </row>
    <row r="379" spans="1:5" ht="12.75" customHeight="1">
      <c r="A379" s="23" t="s">
        <v>171</v>
      </c>
      <c r="B379" s="38" t="s">
        <v>25</v>
      </c>
      <c r="C379" s="38"/>
      <c r="D379" s="59" t="s">
        <v>12</v>
      </c>
      <c r="E379" s="53">
        <v>1</v>
      </c>
    </row>
    <row r="380" spans="1:5" s="10" customFormat="1" ht="12.75" customHeight="1">
      <c r="A380" s="23"/>
      <c r="B380" s="60" t="s">
        <v>203</v>
      </c>
      <c r="C380" s="60"/>
      <c r="D380" s="59" t="s">
        <v>17</v>
      </c>
      <c r="E380" s="53">
        <f>(9.36*2.47)*E379*1.05</f>
        <v>24.27516</v>
      </c>
    </row>
    <row r="381" spans="1:5" s="10" customFormat="1" ht="12.75" customHeight="1">
      <c r="A381" s="25"/>
      <c r="B381" s="60" t="s">
        <v>105</v>
      </c>
      <c r="C381" s="60"/>
      <c r="D381" s="23" t="s">
        <v>17</v>
      </c>
      <c r="E381" s="53">
        <f>(0.1*0.215*79)*E379*1.05</f>
        <v>1.7834250000000003</v>
      </c>
    </row>
    <row r="382" spans="1:5" s="10" customFormat="1" ht="12.75" customHeight="1">
      <c r="A382" s="25"/>
      <c r="B382" s="60" t="s">
        <v>106</v>
      </c>
      <c r="C382" s="60"/>
      <c r="D382" s="59" t="s">
        <v>17</v>
      </c>
      <c r="E382" s="53">
        <f>(0.2*0.2*79)*E379*1.05</f>
        <v>3.3180000000000009</v>
      </c>
    </row>
    <row r="383" spans="1:5" s="10" customFormat="1" ht="12.75" customHeight="1">
      <c r="A383" s="25"/>
      <c r="B383" s="60" t="s">
        <v>107</v>
      </c>
      <c r="C383" s="60"/>
      <c r="D383" s="59" t="s">
        <v>17</v>
      </c>
      <c r="E383" s="53">
        <f>(24*0.04*0.04)*E379*9*1.05</f>
        <v>0.36287999999999998</v>
      </c>
    </row>
    <row r="384" spans="1:5" s="10" customFormat="1" ht="12.75" customHeight="1">
      <c r="A384" s="25"/>
      <c r="B384" s="61" t="s">
        <v>212</v>
      </c>
      <c r="C384" s="62"/>
      <c r="D384" s="59" t="s">
        <v>17</v>
      </c>
      <c r="E384" s="53">
        <f>(79*0.06*0.08)*E379*2*1.05</f>
        <v>0.79632000000000014</v>
      </c>
    </row>
    <row r="385" spans="1:5" ht="12.75" customHeight="1">
      <c r="A385" s="25"/>
      <c r="B385" s="60" t="s">
        <v>113</v>
      </c>
      <c r="C385" s="60"/>
      <c r="D385" s="23" t="s">
        <v>15</v>
      </c>
      <c r="E385" s="53">
        <f>E379*4</f>
        <v>4</v>
      </c>
    </row>
    <row r="386" spans="1:5" s="10" customFormat="1" ht="12.75" customHeight="1">
      <c r="A386" s="25"/>
      <c r="B386" s="60" t="s">
        <v>18</v>
      </c>
      <c r="C386" s="60"/>
      <c r="D386" s="59" t="s">
        <v>15</v>
      </c>
      <c r="E386" s="53">
        <f>E379</f>
        <v>1</v>
      </c>
    </row>
    <row r="387" spans="1:5" s="10" customFormat="1" ht="12.75" customHeight="1">
      <c r="A387" s="25"/>
      <c r="B387" s="41" t="s">
        <v>286</v>
      </c>
      <c r="C387" s="42"/>
      <c r="D387" s="59"/>
      <c r="E387" s="53"/>
    </row>
    <row r="388" spans="1:5" s="10" customFormat="1" ht="12.75" customHeight="1">
      <c r="A388" s="25" t="s">
        <v>172</v>
      </c>
      <c r="B388" s="38" t="s">
        <v>208</v>
      </c>
      <c r="C388" s="38"/>
      <c r="D388" s="59" t="s">
        <v>12</v>
      </c>
      <c r="E388" s="53">
        <v>1</v>
      </c>
    </row>
    <row r="389" spans="1:5" s="10" customFormat="1" ht="12.75" customHeight="1">
      <c r="A389" s="25"/>
      <c r="B389" s="60" t="s">
        <v>288</v>
      </c>
      <c r="C389" s="60"/>
      <c r="D389" s="59" t="s">
        <v>17</v>
      </c>
      <c r="E389" s="53">
        <f>(9.36*4.34)*E388*1.05</f>
        <v>42.65352</v>
      </c>
    </row>
    <row r="390" spans="1:5" s="10" customFormat="1" ht="12.75" customHeight="1">
      <c r="A390" s="25"/>
      <c r="B390" s="60" t="s">
        <v>210</v>
      </c>
      <c r="C390" s="60"/>
      <c r="D390" s="59" t="s">
        <v>17</v>
      </c>
      <c r="E390" s="53">
        <f>(9.36*0.07)*E388*3*1.05</f>
        <v>2.0638800000000002</v>
      </c>
    </row>
    <row r="391" spans="1:5" s="10" customFormat="1" ht="12.75" customHeight="1">
      <c r="A391" s="25"/>
      <c r="B391" s="60" t="s">
        <v>105</v>
      </c>
      <c r="C391" s="60"/>
      <c r="D391" s="23" t="s">
        <v>17</v>
      </c>
      <c r="E391" s="53">
        <f>(0.1*0.215*79)*E388*3*1.05</f>
        <v>5.3502750000000008</v>
      </c>
    </row>
    <row r="392" spans="1:5" s="10" customFormat="1" ht="12.75" customHeight="1">
      <c r="A392" s="25"/>
      <c r="B392" s="60" t="s">
        <v>211</v>
      </c>
      <c r="C392" s="60"/>
      <c r="D392" s="59" t="s">
        <v>17</v>
      </c>
      <c r="E392" s="53">
        <f>(0.1*0.1*79)*E388*2*1.05</f>
        <v>1.6590000000000005</v>
      </c>
    </row>
    <row r="393" spans="1:5" s="10" customFormat="1" ht="12.75" customHeight="1">
      <c r="A393" s="25"/>
      <c r="B393" s="60" t="s">
        <v>212</v>
      </c>
      <c r="C393" s="60"/>
      <c r="D393" s="59" t="s">
        <v>17</v>
      </c>
      <c r="E393" s="53">
        <f>(79*0.06*0.08)*E388*2*1.05</f>
        <v>0.79632000000000014</v>
      </c>
    </row>
    <row r="394" spans="1:5" s="10" customFormat="1" ht="12.75" customHeight="1">
      <c r="A394" s="25"/>
      <c r="B394" s="60" t="s">
        <v>213</v>
      </c>
      <c r="C394" s="60"/>
      <c r="D394" s="23" t="s">
        <v>15</v>
      </c>
      <c r="E394" s="53">
        <v>4</v>
      </c>
    </row>
    <row r="395" spans="1:5" s="10" customFormat="1" ht="12.75" customHeight="1">
      <c r="A395" s="25"/>
      <c r="B395" s="60" t="s">
        <v>18</v>
      </c>
      <c r="C395" s="60"/>
      <c r="D395" s="59" t="s">
        <v>15</v>
      </c>
      <c r="E395" s="53">
        <f>E388</f>
        <v>1</v>
      </c>
    </row>
    <row r="396" spans="1:5" s="10" customFormat="1" ht="12.75" customHeight="1">
      <c r="A396" s="23"/>
      <c r="B396" s="39" t="s">
        <v>289</v>
      </c>
      <c r="C396" s="39"/>
      <c r="D396" s="59"/>
      <c r="E396" s="53"/>
    </row>
    <row r="397" spans="1:5" s="10" customFormat="1" ht="12.75" customHeight="1">
      <c r="A397" s="23" t="s">
        <v>173</v>
      </c>
      <c r="B397" s="38" t="s">
        <v>25</v>
      </c>
      <c r="C397" s="38"/>
      <c r="D397" s="59" t="s">
        <v>12</v>
      </c>
      <c r="E397" s="53">
        <v>1</v>
      </c>
    </row>
    <row r="398" spans="1:5" s="10" customFormat="1" ht="12.75" customHeight="1">
      <c r="A398" s="23"/>
      <c r="B398" s="60" t="s">
        <v>204</v>
      </c>
      <c r="C398" s="60"/>
      <c r="D398" s="59" t="s">
        <v>17</v>
      </c>
      <c r="E398" s="53">
        <f>(9.36*2.1)*E397*1.05</f>
        <v>20.6388</v>
      </c>
    </row>
    <row r="399" spans="1:5" s="10" customFormat="1" ht="12.75" customHeight="1">
      <c r="A399" s="25"/>
      <c r="B399" s="60" t="s">
        <v>105</v>
      </c>
      <c r="C399" s="60"/>
      <c r="D399" s="23" t="s">
        <v>17</v>
      </c>
      <c r="E399" s="53">
        <f>(0.1*0.215*79)*E397*1.05</f>
        <v>1.7834250000000003</v>
      </c>
    </row>
    <row r="400" spans="1:5" s="10" customFormat="1" ht="12.75" customHeight="1">
      <c r="A400" s="25"/>
      <c r="B400" s="60" t="s">
        <v>106</v>
      </c>
      <c r="C400" s="60"/>
      <c r="D400" s="59" t="s">
        <v>17</v>
      </c>
      <c r="E400" s="53">
        <f>(0.2*0.2*79)*E397*1.05</f>
        <v>3.3180000000000009</v>
      </c>
    </row>
    <row r="401" spans="1:5" s="10" customFormat="1" ht="12.75" customHeight="1">
      <c r="A401" s="25"/>
      <c r="B401" s="60" t="s">
        <v>107</v>
      </c>
      <c r="C401" s="60"/>
      <c r="D401" s="59" t="s">
        <v>17</v>
      </c>
      <c r="E401" s="53">
        <f>(24*0.04*0.04)*E397*8*1.05</f>
        <v>0.32255999999999996</v>
      </c>
    </row>
    <row r="402" spans="1:5" s="10" customFormat="1" ht="12.75" customHeight="1">
      <c r="A402" s="25"/>
      <c r="B402" s="60" t="s">
        <v>113</v>
      </c>
      <c r="C402" s="60"/>
      <c r="D402" s="23" t="s">
        <v>15</v>
      </c>
      <c r="E402" s="53">
        <f>E397*4</f>
        <v>4</v>
      </c>
    </row>
    <row r="403" spans="1:5" s="10" customFormat="1" ht="12.75" customHeight="1">
      <c r="A403" s="25"/>
      <c r="B403" s="60" t="s">
        <v>18</v>
      </c>
      <c r="C403" s="60"/>
      <c r="D403" s="59" t="s">
        <v>15</v>
      </c>
      <c r="E403" s="53">
        <f>E397</f>
        <v>1</v>
      </c>
    </row>
    <row r="404" spans="1:5" s="10" customFormat="1" ht="12.75" customHeight="1">
      <c r="A404" s="23"/>
      <c r="B404" s="39" t="s">
        <v>290</v>
      </c>
      <c r="C404" s="39"/>
      <c r="D404" s="59"/>
      <c r="E404" s="53"/>
    </row>
    <row r="405" spans="1:5" s="10" customFormat="1" ht="12.75" customHeight="1">
      <c r="A405" s="23" t="s">
        <v>174</v>
      </c>
      <c r="B405" s="38" t="s">
        <v>25</v>
      </c>
      <c r="C405" s="38"/>
      <c r="D405" s="59" t="s">
        <v>12</v>
      </c>
      <c r="E405" s="53">
        <v>1</v>
      </c>
    </row>
    <row r="406" spans="1:5" s="10" customFormat="1" ht="12.75" customHeight="1">
      <c r="A406" s="23"/>
      <c r="B406" s="60" t="s">
        <v>204</v>
      </c>
      <c r="C406" s="60"/>
      <c r="D406" s="59" t="s">
        <v>17</v>
      </c>
      <c r="E406" s="53">
        <f>(9.36*2.1)*E405*1.05</f>
        <v>20.6388</v>
      </c>
    </row>
    <row r="407" spans="1:5" s="10" customFormat="1" ht="12.75" customHeight="1">
      <c r="A407" s="25"/>
      <c r="B407" s="60" t="s">
        <v>105</v>
      </c>
      <c r="C407" s="60"/>
      <c r="D407" s="23" t="s">
        <v>17</v>
      </c>
      <c r="E407" s="53">
        <f>(0.1*0.215*79)*E405*1.05</f>
        <v>1.7834250000000003</v>
      </c>
    </row>
    <row r="408" spans="1:5" ht="12.75" customHeight="1">
      <c r="A408" s="25"/>
      <c r="B408" s="60" t="s">
        <v>106</v>
      </c>
      <c r="C408" s="60"/>
      <c r="D408" s="59" t="s">
        <v>17</v>
      </c>
      <c r="E408" s="53">
        <f>(0.2*0.2*79)*E405*1.05</f>
        <v>3.3180000000000009</v>
      </c>
    </row>
    <row r="409" spans="1:5" s="10" customFormat="1" ht="12.75" customHeight="1">
      <c r="A409" s="25"/>
      <c r="B409" s="60" t="s">
        <v>107</v>
      </c>
      <c r="C409" s="60"/>
      <c r="D409" s="59" t="s">
        <v>17</v>
      </c>
      <c r="E409" s="53">
        <f>(24*0.04*0.04)*E405*8*1.05</f>
        <v>0.32255999999999996</v>
      </c>
    </row>
    <row r="410" spans="1:5" s="10" customFormat="1" ht="12.75" customHeight="1">
      <c r="A410" s="25"/>
      <c r="B410" s="60" t="s">
        <v>113</v>
      </c>
      <c r="C410" s="60"/>
      <c r="D410" s="23" t="s">
        <v>15</v>
      </c>
      <c r="E410" s="53">
        <f>E405*4</f>
        <v>4</v>
      </c>
    </row>
    <row r="411" spans="1:5" s="10" customFormat="1" ht="12.75" customHeight="1">
      <c r="A411" s="25"/>
      <c r="B411" s="60" t="s">
        <v>18</v>
      </c>
      <c r="C411" s="60"/>
      <c r="D411" s="59" t="s">
        <v>15</v>
      </c>
      <c r="E411" s="53">
        <f>E405</f>
        <v>1</v>
      </c>
    </row>
    <row r="412" spans="1:5" s="10" customFormat="1" ht="12.75" customHeight="1">
      <c r="A412" s="23"/>
      <c r="B412" s="39" t="s">
        <v>291</v>
      </c>
      <c r="C412" s="39"/>
      <c r="D412" s="59"/>
      <c r="E412" s="53"/>
    </row>
    <row r="413" spans="1:5" s="10" customFormat="1" ht="12.75" customHeight="1">
      <c r="A413" s="23" t="s">
        <v>175</v>
      </c>
      <c r="B413" s="38" t="s">
        <v>25</v>
      </c>
      <c r="C413" s="38"/>
      <c r="D413" s="59" t="s">
        <v>12</v>
      </c>
      <c r="E413" s="53">
        <v>2</v>
      </c>
    </row>
    <row r="414" spans="1:5" s="10" customFormat="1" ht="12.75" customHeight="1">
      <c r="A414" s="23"/>
      <c r="B414" s="60" t="s">
        <v>205</v>
      </c>
      <c r="C414" s="60"/>
      <c r="D414" s="59" t="s">
        <v>17</v>
      </c>
      <c r="E414" s="53">
        <f>(9.36*2.29)*E413*1.05</f>
        <v>45.012240000000006</v>
      </c>
    </row>
    <row r="415" spans="1:5" ht="12.75" customHeight="1">
      <c r="A415" s="25"/>
      <c r="B415" s="60" t="s">
        <v>105</v>
      </c>
      <c r="C415" s="60"/>
      <c r="D415" s="23" t="s">
        <v>17</v>
      </c>
      <c r="E415" s="53">
        <f>(0.1*0.215*79)*E413*1.05</f>
        <v>3.5668500000000005</v>
      </c>
    </row>
    <row r="416" spans="1:5" s="10" customFormat="1" ht="12.75" customHeight="1">
      <c r="A416" s="25"/>
      <c r="B416" s="60" t="s">
        <v>106</v>
      </c>
      <c r="C416" s="60"/>
      <c r="D416" s="59" t="s">
        <v>17</v>
      </c>
      <c r="E416" s="53">
        <f>(0.2*0.2*79)*E413*1.05</f>
        <v>6.6360000000000019</v>
      </c>
    </row>
    <row r="417" spans="1:5" s="10" customFormat="1" ht="12.75" customHeight="1">
      <c r="A417" s="25"/>
      <c r="B417" s="60" t="s">
        <v>107</v>
      </c>
      <c r="C417" s="60"/>
      <c r="D417" s="59" t="s">
        <v>17</v>
      </c>
      <c r="E417" s="53">
        <f>(24*0.04*0.04)*E413*8*1.05</f>
        <v>0.64511999999999992</v>
      </c>
    </row>
    <row r="418" spans="1:5" s="10" customFormat="1" ht="12.75" customHeight="1">
      <c r="A418" s="25"/>
      <c r="B418" s="60" t="s">
        <v>113</v>
      </c>
      <c r="C418" s="60"/>
      <c r="D418" s="23" t="s">
        <v>15</v>
      </c>
      <c r="E418" s="53">
        <f>E413*4</f>
        <v>8</v>
      </c>
    </row>
    <row r="419" spans="1:5" s="10" customFormat="1" ht="12.75" customHeight="1">
      <c r="A419" s="25"/>
      <c r="B419" s="60" t="s">
        <v>18</v>
      </c>
      <c r="C419" s="60"/>
      <c r="D419" s="59" t="s">
        <v>15</v>
      </c>
      <c r="E419" s="53">
        <f>E413</f>
        <v>2</v>
      </c>
    </row>
    <row r="420" spans="1:5" s="10" customFormat="1" ht="12.75" customHeight="1">
      <c r="A420" s="23"/>
      <c r="B420" s="39" t="s">
        <v>292</v>
      </c>
      <c r="C420" s="39"/>
      <c r="D420" s="59"/>
      <c r="E420" s="53"/>
    </row>
    <row r="421" spans="1:5" s="10" customFormat="1" ht="12.75" customHeight="1">
      <c r="A421" s="23" t="s">
        <v>176</v>
      </c>
      <c r="B421" s="38" t="s">
        <v>25</v>
      </c>
      <c r="C421" s="38"/>
      <c r="D421" s="59" t="s">
        <v>12</v>
      </c>
      <c r="E421" s="53">
        <v>1</v>
      </c>
    </row>
    <row r="422" spans="1:5" s="10" customFormat="1" ht="12.75" customHeight="1">
      <c r="A422" s="23"/>
      <c r="B422" s="60" t="s">
        <v>206</v>
      </c>
      <c r="C422" s="60"/>
      <c r="D422" s="59" t="s">
        <v>17</v>
      </c>
      <c r="E422" s="53">
        <f>(9.36*2.29)*E421*1.05</f>
        <v>22.506120000000003</v>
      </c>
    </row>
    <row r="423" spans="1:5" s="10" customFormat="1" ht="12.75" customHeight="1">
      <c r="A423" s="25"/>
      <c r="B423" s="60" t="s">
        <v>105</v>
      </c>
      <c r="C423" s="60"/>
      <c r="D423" s="23" t="s">
        <v>17</v>
      </c>
      <c r="E423" s="53">
        <f>(0.1*0.215*79)*E421*1.05</f>
        <v>1.7834250000000003</v>
      </c>
    </row>
    <row r="424" spans="1:5" ht="12.75" customHeight="1">
      <c r="A424" s="25"/>
      <c r="B424" s="60" t="s">
        <v>106</v>
      </c>
      <c r="C424" s="60"/>
      <c r="D424" s="59" t="s">
        <v>17</v>
      </c>
      <c r="E424" s="53">
        <f>(0.2*0.2*79)*E421*1.05</f>
        <v>3.3180000000000009</v>
      </c>
    </row>
    <row r="425" spans="1:5" ht="12.75" customHeight="1">
      <c r="A425" s="25"/>
      <c r="B425" s="60" t="s">
        <v>107</v>
      </c>
      <c r="C425" s="60"/>
      <c r="D425" s="59" t="s">
        <v>17</v>
      </c>
      <c r="E425" s="53">
        <f>(24*0.04*0.04)*E421*4*1.05</f>
        <v>0.16127999999999998</v>
      </c>
    </row>
    <row r="426" spans="1:5" s="2" customFormat="1" ht="12.75" customHeight="1">
      <c r="A426" s="25"/>
      <c r="B426" s="60" t="s">
        <v>115</v>
      </c>
      <c r="C426" s="60"/>
      <c r="D426" s="59" t="s">
        <v>17</v>
      </c>
      <c r="E426" s="53">
        <f>(0.06*0.2*23)*E423*2*1.05</f>
        <v>1.0336731300000002</v>
      </c>
    </row>
    <row r="427" spans="1:5" s="2" customFormat="1" ht="12.75" customHeight="1">
      <c r="A427" s="25"/>
      <c r="B427" s="60" t="s">
        <v>116</v>
      </c>
      <c r="C427" s="60"/>
      <c r="D427" s="59" t="s">
        <v>17</v>
      </c>
      <c r="E427" s="53">
        <f>(0.027*0.18*23)*E424*1.05</f>
        <v>0.3894303420000001</v>
      </c>
    </row>
    <row r="428" spans="1:5" s="2" customFormat="1" ht="12.75" customHeight="1">
      <c r="A428" s="25"/>
      <c r="B428" s="60" t="s">
        <v>113</v>
      </c>
      <c r="C428" s="60"/>
      <c r="D428" s="23" t="s">
        <v>15</v>
      </c>
      <c r="E428" s="53">
        <f>E421*4</f>
        <v>4</v>
      </c>
    </row>
    <row r="429" spans="1:5" s="2" customFormat="1" ht="12.75" customHeight="1">
      <c r="A429" s="25"/>
      <c r="B429" s="60" t="s">
        <v>18</v>
      </c>
      <c r="C429" s="60"/>
      <c r="D429" s="59" t="s">
        <v>15</v>
      </c>
      <c r="E429" s="53">
        <f>E421</f>
        <v>1</v>
      </c>
    </row>
    <row r="430" spans="1:5" s="2" customFormat="1" ht="12.75" customHeight="1">
      <c r="A430" s="23"/>
      <c r="B430" s="39" t="s">
        <v>293</v>
      </c>
      <c r="C430" s="39"/>
      <c r="D430" s="59"/>
      <c r="E430" s="53"/>
    </row>
    <row r="431" spans="1:5" s="2" customFormat="1" ht="12.75" customHeight="1">
      <c r="A431" s="23" t="s">
        <v>177</v>
      </c>
      <c r="B431" s="38" t="s">
        <v>25</v>
      </c>
      <c r="C431" s="38"/>
      <c r="D431" s="59" t="s">
        <v>12</v>
      </c>
      <c r="E431" s="53">
        <v>1</v>
      </c>
    </row>
    <row r="432" spans="1:5" s="2" customFormat="1" ht="12.75" customHeight="1">
      <c r="A432" s="23"/>
      <c r="B432" s="60" t="s">
        <v>206</v>
      </c>
      <c r="C432" s="60"/>
      <c r="D432" s="59" t="s">
        <v>17</v>
      </c>
      <c r="E432" s="53">
        <f>(9.36*2.29)*E431*1.05</f>
        <v>22.506120000000003</v>
      </c>
    </row>
    <row r="433" spans="1:5" s="2" customFormat="1" ht="12.75" customHeight="1">
      <c r="A433" s="25"/>
      <c r="B433" s="60" t="s">
        <v>105</v>
      </c>
      <c r="C433" s="60"/>
      <c r="D433" s="23" t="s">
        <v>17</v>
      </c>
      <c r="E433" s="53">
        <f>(0.1*0.215*79)*E431*1.05</f>
        <v>1.7834250000000003</v>
      </c>
    </row>
    <row r="434" spans="1:5" s="2" customFormat="1" ht="12.75" customHeight="1">
      <c r="A434" s="25"/>
      <c r="B434" s="60" t="s">
        <v>106</v>
      </c>
      <c r="C434" s="60"/>
      <c r="D434" s="59" t="s">
        <v>17</v>
      </c>
      <c r="E434" s="53">
        <f>(0.2*0.2*79)*E431*1.05</f>
        <v>3.3180000000000009</v>
      </c>
    </row>
    <row r="435" spans="1:5" s="2" customFormat="1" ht="12.75" customHeight="1">
      <c r="A435" s="25"/>
      <c r="B435" s="60" t="s">
        <v>107</v>
      </c>
      <c r="C435" s="60"/>
      <c r="D435" s="59" t="s">
        <v>17</v>
      </c>
      <c r="E435" s="53">
        <f>(24*0.04*0.04)*E431*4*1.05</f>
        <v>0.16127999999999998</v>
      </c>
    </row>
    <row r="436" spans="1:5" s="2" customFormat="1" ht="12.75" customHeight="1">
      <c r="A436" s="25"/>
      <c r="B436" s="60" t="s">
        <v>118</v>
      </c>
      <c r="C436" s="60"/>
      <c r="D436" s="59" t="s">
        <v>12</v>
      </c>
      <c r="E436" s="53">
        <f>E431*2</f>
        <v>2</v>
      </c>
    </row>
    <row r="437" spans="1:5" s="2" customFormat="1" ht="12.75" customHeight="1">
      <c r="A437" s="25"/>
      <c r="B437" s="60" t="s">
        <v>113</v>
      </c>
      <c r="C437" s="60"/>
      <c r="D437" s="23" t="s">
        <v>15</v>
      </c>
      <c r="E437" s="53">
        <f>E431*4</f>
        <v>4</v>
      </c>
    </row>
    <row r="438" spans="1:5" s="2" customFormat="1" ht="12.75" customHeight="1">
      <c r="A438" s="25"/>
      <c r="B438" s="60" t="s">
        <v>18</v>
      </c>
      <c r="C438" s="60"/>
      <c r="D438" s="59" t="s">
        <v>15</v>
      </c>
      <c r="E438" s="53">
        <f>E431</f>
        <v>1</v>
      </c>
    </row>
    <row r="439" spans="1:5" s="2" customFormat="1" ht="12.75" customHeight="1">
      <c r="A439" s="23"/>
      <c r="B439" s="39" t="s">
        <v>294</v>
      </c>
      <c r="C439" s="39"/>
      <c r="D439" s="59"/>
      <c r="E439" s="53"/>
    </row>
    <row r="440" spans="1:5" s="2" customFormat="1" ht="12.75" customHeight="1">
      <c r="A440" s="23" t="s">
        <v>178</v>
      </c>
      <c r="B440" s="38" t="s">
        <v>25</v>
      </c>
      <c r="C440" s="38"/>
      <c r="D440" s="59" t="s">
        <v>12</v>
      </c>
      <c r="E440" s="53">
        <v>3</v>
      </c>
    </row>
    <row r="441" spans="1:5" s="2" customFormat="1" ht="12.75" customHeight="1">
      <c r="A441" s="23"/>
      <c r="B441" s="60" t="s">
        <v>204</v>
      </c>
      <c r="C441" s="60"/>
      <c r="D441" s="59" t="s">
        <v>17</v>
      </c>
      <c r="E441" s="53">
        <f>(9.36*2.1)*E440*1.05</f>
        <v>61.916399999999996</v>
      </c>
    </row>
    <row r="442" spans="1:5" s="2" customFormat="1" ht="12.75" customHeight="1">
      <c r="A442" s="25"/>
      <c r="B442" s="60" t="s">
        <v>105</v>
      </c>
      <c r="C442" s="60"/>
      <c r="D442" s="23" t="s">
        <v>17</v>
      </c>
      <c r="E442" s="53">
        <f>(0.1*0.215*79)*E440*1.05</f>
        <v>5.3502750000000008</v>
      </c>
    </row>
    <row r="443" spans="1:5" s="2" customFormat="1" ht="12.75" customHeight="1">
      <c r="A443" s="25"/>
      <c r="B443" s="60" t="s">
        <v>106</v>
      </c>
      <c r="C443" s="60"/>
      <c r="D443" s="59" t="s">
        <v>17</v>
      </c>
      <c r="E443" s="53">
        <f>(0.2*0.2*79)*E440*1.05</f>
        <v>9.9540000000000024</v>
      </c>
    </row>
    <row r="444" spans="1:5" s="2" customFormat="1" ht="12.75" customHeight="1">
      <c r="A444" s="25"/>
      <c r="B444" s="60" t="s">
        <v>107</v>
      </c>
      <c r="C444" s="60"/>
      <c r="D444" s="59" t="s">
        <v>17</v>
      </c>
      <c r="E444" s="53">
        <f>(24*0.04*0.04)*E440*8*1.05</f>
        <v>0.96767999999999998</v>
      </c>
    </row>
    <row r="445" spans="1:5" s="2" customFormat="1" ht="12.75" customHeight="1">
      <c r="A445" s="25"/>
      <c r="B445" s="60" t="s">
        <v>113</v>
      </c>
      <c r="C445" s="60"/>
      <c r="D445" s="23" t="s">
        <v>15</v>
      </c>
      <c r="E445" s="53">
        <f>E440*4</f>
        <v>12</v>
      </c>
    </row>
    <row r="446" spans="1:5" s="2" customFormat="1" ht="12.75" customHeight="1">
      <c r="A446" s="25"/>
      <c r="B446" s="60" t="s">
        <v>18</v>
      </c>
      <c r="C446" s="60"/>
      <c r="D446" s="59" t="s">
        <v>15</v>
      </c>
      <c r="E446" s="53">
        <f>E440</f>
        <v>3</v>
      </c>
    </row>
    <row r="447" spans="1:5" s="2" customFormat="1" ht="12.75" customHeight="1">
      <c r="A447" s="63"/>
      <c r="B447" s="40" t="s">
        <v>295</v>
      </c>
      <c r="C447" s="40"/>
      <c r="D447" s="24"/>
      <c r="E447" s="58"/>
    </row>
    <row r="448" spans="1:5" s="2" customFormat="1" ht="12.75" customHeight="1">
      <c r="A448" s="25" t="s">
        <v>179</v>
      </c>
      <c r="B448" s="38" t="s">
        <v>296</v>
      </c>
      <c r="C448" s="38"/>
      <c r="D448" s="59" t="s">
        <v>12</v>
      </c>
      <c r="E448" s="53">
        <v>2</v>
      </c>
    </row>
    <row r="449" spans="1:5" s="2" customFormat="1" ht="12.75" customHeight="1">
      <c r="A449" s="25"/>
      <c r="B449" s="60" t="s">
        <v>297</v>
      </c>
      <c r="C449" s="60"/>
      <c r="D449" s="23" t="s">
        <v>17</v>
      </c>
      <c r="E449" s="53">
        <f>14*3.74*1.05</f>
        <v>54.978000000000002</v>
      </c>
    </row>
    <row r="450" spans="1:5" s="2" customFormat="1" ht="12.75" customHeight="1">
      <c r="A450" s="25"/>
      <c r="B450" s="60" t="s">
        <v>107</v>
      </c>
      <c r="C450" s="60"/>
      <c r="D450" s="59" t="s">
        <v>17</v>
      </c>
      <c r="E450" s="53">
        <f>(24*0.04*0.04)*E448*8*1.05</f>
        <v>0.64511999999999992</v>
      </c>
    </row>
    <row r="451" spans="1:5" s="2" customFormat="1" ht="12.75" customHeight="1">
      <c r="A451" s="25" t="s">
        <v>180</v>
      </c>
      <c r="B451" s="38" t="s">
        <v>298</v>
      </c>
      <c r="C451" s="38"/>
      <c r="D451" s="59" t="s">
        <v>10</v>
      </c>
      <c r="E451" s="53">
        <f>1.32*2.02*E448</f>
        <v>5.3328000000000007</v>
      </c>
    </row>
    <row r="452" spans="1:5" s="2" customFormat="1" ht="12.75" customHeight="1">
      <c r="A452" s="25"/>
      <c r="B452" s="60" t="s">
        <v>26</v>
      </c>
      <c r="C452" s="60"/>
      <c r="D452" s="59" t="s">
        <v>15</v>
      </c>
      <c r="E452" s="53">
        <f>E448</f>
        <v>2</v>
      </c>
    </row>
    <row r="453" spans="1:5" s="2" customFormat="1" ht="12.75" customHeight="1">
      <c r="A453" s="63"/>
      <c r="B453" s="40" t="s">
        <v>299</v>
      </c>
      <c r="C453" s="40"/>
      <c r="D453" s="24"/>
      <c r="E453" s="58"/>
    </row>
    <row r="454" spans="1:5" s="2" customFormat="1" ht="12.75" customHeight="1">
      <c r="A454" s="25" t="s">
        <v>181</v>
      </c>
      <c r="B454" s="38" t="s">
        <v>221</v>
      </c>
      <c r="C454" s="38"/>
      <c r="D454" s="59" t="s">
        <v>12</v>
      </c>
      <c r="E454" s="53">
        <v>2</v>
      </c>
    </row>
    <row r="455" spans="1:5" s="2" customFormat="1" ht="12.75" customHeight="1">
      <c r="A455" s="25"/>
      <c r="B455" s="60" t="s">
        <v>302</v>
      </c>
      <c r="C455" s="60"/>
      <c r="D455" s="23" t="s">
        <v>17</v>
      </c>
      <c r="E455" s="53">
        <f>11.38*3.74*1.05</f>
        <v>44.689260000000012</v>
      </c>
    </row>
    <row r="456" spans="1:5" s="2" customFormat="1" ht="12.75" customHeight="1">
      <c r="A456" s="25"/>
      <c r="B456" s="60" t="s">
        <v>107</v>
      </c>
      <c r="C456" s="60"/>
      <c r="D456" s="59" t="s">
        <v>17</v>
      </c>
      <c r="E456" s="53">
        <f>(24*0.04*0.04)*E454*8*1.05</f>
        <v>0.64511999999999992</v>
      </c>
    </row>
    <row r="457" spans="1:5" s="2" customFormat="1" ht="12.75" customHeight="1">
      <c r="A457" s="25" t="s">
        <v>182</v>
      </c>
      <c r="B457" s="38" t="s">
        <v>223</v>
      </c>
      <c r="C457" s="38"/>
      <c r="D457" s="59" t="s">
        <v>10</v>
      </c>
      <c r="E457" s="53">
        <f>1.47*E454</f>
        <v>2.94</v>
      </c>
    </row>
    <row r="458" spans="1:5" s="2" customFormat="1" ht="12.75" customHeight="1">
      <c r="A458" s="25"/>
      <c r="B458" s="60" t="s">
        <v>26</v>
      </c>
      <c r="C458" s="60"/>
      <c r="D458" s="59" t="s">
        <v>15</v>
      </c>
      <c r="E458" s="53">
        <f>E454</f>
        <v>2</v>
      </c>
    </row>
    <row r="459" spans="1:5" s="2" customFormat="1" ht="12.75" customHeight="1">
      <c r="A459" s="25"/>
      <c r="B459" s="40" t="s">
        <v>300</v>
      </c>
      <c r="C459" s="40"/>
      <c r="D459" s="24"/>
      <c r="E459" s="58"/>
    </row>
    <row r="460" spans="1:5" s="2" customFormat="1" ht="12.75" customHeight="1">
      <c r="A460" s="25" t="s">
        <v>183</v>
      </c>
      <c r="B460" s="38" t="s">
        <v>224</v>
      </c>
      <c r="C460" s="38"/>
      <c r="D460" s="59" t="s">
        <v>12</v>
      </c>
      <c r="E460" s="53">
        <v>2</v>
      </c>
    </row>
    <row r="461" spans="1:5" s="2" customFormat="1" ht="12.75" customHeight="1">
      <c r="A461" s="25"/>
      <c r="B461" s="60" t="s">
        <v>225</v>
      </c>
      <c r="C461" s="60"/>
      <c r="D461" s="23" t="s">
        <v>17</v>
      </c>
      <c r="E461" s="53">
        <f>12.13*3.74*1.05</f>
        <v>47.634510000000006</v>
      </c>
    </row>
    <row r="462" spans="1:5" s="2" customFormat="1" ht="12.75" customHeight="1">
      <c r="A462" s="25"/>
      <c r="B462" s="60" t="s">
        <v>107</v>
      </c>
      <c r="C462" s="60"/>
      <c r="D462" s="59" t="s">
        <v>17</v>
      </c>
      <c r="E462" s="53">
        <f>(24*0.04*0.04)*E460*9*1.05</f>
        <v>0.72575999999999996</v>
      </c>
    </row>
    <row r="463" spans="1:5" s="2" customFormat="1" ht="12.75" customHeight="1">
      <c r="A463" s="25" t="s">
        <v>184</v>
      </c>
      <c r="B463" s="38" t="s">
        <v>226</v>
      </c>
      <c r="C463" s="38"/>
      <c r="D463" s="59" t="s">
        <v>10</v>
      </c>
      <c r="E463" s="53">
        <f>1.62*E460</f>
        <v>3.24</v>
      </c>
    </row>
    <row r="464" spans="1:5" s="2" customFormat="1" ht="12.75" customHeight="1">
      <c r="A464" s="25"/>
      <c r="B464" s="60" t="s">
        <v>26</v>
      </c>
      <c r="C464" s="60"/>
      <c r="D464" s="59" t="s">
        <v>15</v>
      </c>
      <c r="E464" s="53">
        <f>E460</f>
        <v>2</v>
      </c>
    </row>
    <row r="465" spans="1:5" s="2" customFormat="1" ht="12.75" customHeight="1">
      <c r="A465" s="25"/>
      <c r="B465" s="40" t="s">
        <v>301</v>
      </c>
      <c r="C465" s="40"/>
      <c r="D465" s="24"/>
      <c r="E465" s="58"/>
    </row>
    <row r="466" spans="1:5" s="2" customFormat="1" ht="12.75" customHeight="1">
      <c r="A466" s="25" t="s">
        <v>185</v>
      </c>
      <c r="B466" s="38" t="s">
        <v>303</v>
      </c>
      <c r="C466" s="38"/>
      <c r="D466" s="59" t="s">
        <v>12</v>
      </c>
      <c r="E466" s="53">
        <v>4</v>
      </c>
    </row>
    <row r="467" spans="1:5" s="2" customFormat="1" ht="12.75" customHeight="1">
      <c r="A467" s="25"/>
      <c r="B467" s="60" t="s">
        <v>190</v>
      </c>
      <c r="C467" s="60"/>
      <c r="D467" s="23" t="s">
        <v>17</v>
      </c>
      <c r="E467" s="53">
        <f>23.6*3.74*1.05</f>
        <v>92.677200000000013</v>
      </c>
    </row>
    <row r="468" spans="1:5" s="2" customFormat="1" ht="12.75" customHeight="1">
      <c r="A468" s="25"/>
      <c r="B468" s="60" t="s">
        <v>107</v>
      </c>
      <c r="C468" s="60"/>
      <c r="D468" s="59" t="s">
        <v>17</v>
      </c>
      <c r="E468" s="53">
        <f>(24*0.04*0.04)*E466*8*1.05</f>
        <v>1.2902399999999998</v>
      </c>
    </row>
    <row r="469" spans="1:5" s="2" customFormat="1" ht="12.75" customHeight="1">
      <c r="A469" s="25" t="s">
        <v>186</v>
      </c>
      <c r="B469" s="38" t="s">
        <v>304</v>
      </c>
      <c r="C469" s="38"/>
      <c r="D469" s="59" t="s">
        <v>10</v>
      </c>
      <c r="E469" s="53">
        <f>0.87*1.92*E466</f>
        <v>6.6815999999999995</v>
      </c>
    </row>
    <row r="470" spans="1:5" s="2" customFormat="1" ht="12.75" customHeight="1">
      <c r="A470" s="25"/>
      <c r="B470" s="60" t="s">
        <v>26</v>
      </c>
      <c r="C470" s="60"/>
      <c r="D470" s="59" t="s">
        <v>15</v>
      </c>
      <c r="E470" s="53">
        <f>E466</f>
        <v>4</v>
      </c>
    </row>
    <row r="471" spans="1:5" s="2" customFormat="1" ht="12.75" customHeight="1">
      <c r="A471" s="25"/>
      <c r="B471" s="40" t="s">
        <v>305</v>
      </c>
      <c r="C471" s="40"/>
      <c r="D471" s="24"/>
      <c r="E471" s="58"/>
    </row>
    <row r="472" spans="1:5" s="2" customFormat="1" ht="12.75" customHeight="1">
      <c r="A472" s="25" t="s">
        <v>187</v>
      </c>
      <c r="B472" s="38" t="s">
        <v>234</v>
      </c>
      <c r="C472" s="38"/>
      <c r="D472" s="59" t="s">
        <v>12</v>
      </c>
      <c r="E472" s="53">
        <v>1</v>
      </c>
    </row>
    <row r="473" spans="1:5" s="2" customFormat="1" ht="12.75" customHeight="1">
      <c r="A473" s="25"/>
      <c r="B473" s="60" t="s">
        <v>306</v>
      </c>
      <c r="C473" s="60"/>
      <c r="D473" s="23" t="s">
        <v>17</v>
      </c>
      <c r="E473" s="53">
        <f>6.43*3.74*1.05</f>
        <v>25.250610000000002</v>
      </c>
    </row>
    <row r="474" spans="1:5" s="2" customFormat="1" ht="12.75" customHeight="1">
      <c r="A474" s="25"/>
      <c r="B474" s="60" t="s">
        <v>120</v>
      </c>
      <c r="C474" s="60"/>
      <c r="D474" s="23" t="s">
        <v>17</v>
      </c>
      <c r="E474" s="53">
        <f>0.18*4.68*1.05</f>
        <v>0.88451999999999997</v>
      </c>
    </row>
    <row r="475" spans="1:5" s="2" customFormat="1" ht="12.75" customHeight="1">
      <c r="A475" s="25" t="s">
        <v>189</v>
      </c>
      <c r="B475" s="38" t="s">
        <v>235</v>
      </c>
      <c r="C475" s="38"/>
      <c r="D475" s="59" t="s">
        <v>10</v>
      </c>
      <c r="E475" s="53">
        <f>1.125*2.02*E472</f>
        <v>2.2725</v>
      </c>
    </row>
    <row r="476" spans="1:5" s="2" customFormat="1" ht="12.75" customHeight="1">
      <c r="A476" s="25"/>
      <c r="B476" s="60" t="s">
        <v>26</v>
      </c>
      <c r="C476" s="60"/>
      <c r="D476" s="59" t="s">
        <v>15</v>
      </c>
      <c r="E476" s="53">
        <f>E472</f>
        <v>1</v>
      </c>
    </row>
    <row r="477" spans="1:5" s="2" customFormat="1" ht="12.75" customHeight="1">
      <c r="A477" s="25" t="s">
        <v>276</v>
      </c>
      <c r="B477" s="38" t="s">
        <v>121</v>
      </c>
      <c r="C477" s="38"/>
      <c r="D477" s="59" t="s">
        <v>12</v>
      </c>
      <c r="E477" s="53">
        <v>1</v>
      </c>
    </row>
    <row r="478" spans="1:5" s="2" customFormat="1" ht="12.75" customHeight="1">
      <c r="A478" s="25" t="s">
        <v>277</v>
      </c>
      <c r="B478" s="38" t="s">
        <v>122</v>
      </c>
      <c r="C478" s="38"/>
      <c r="D478" s="59" t="s">
        <v>12</v>
      </c>
      <c r="E478" s="53">
        <v>1</v>
      </c>
    </row>
    <row r="479" spans="1:5" s="2" customFormat="1" ht="12.75" customHeight="1">
      <c r="A479" s="25"/>
      <c r="B479" s="40" t="s">
        <v>307</v>
      </c>
      <c r="C479" s="40"/>
      <c r="D479" s="24"/>
      <c r="E479" s="58"/>
    </row>
    <row r="480" spans="1:5" s="2" customFormat="1" ht="12.75" customHeight="1">
      <c r="A480" s="25" t="s">
        <v>188</v>
      </c>
      <c r="B480" s="38" t="s">
        <v>27</v>
      </c>
      <c r="C480" s="38"/>
      <c r="D480" s="59" t="s">
        <v>10</v>
      </c>
      <c r="E480" s="53">
        <v>13.7</v>
      </c>
    </row>
    <row r="481" spans="1:5" s="2" customFormat="1" ht="12.75" customHeight="1">
      <c r="A481" s="25"/>
      <c r="B481" s="60" t="s">
        <v>254</v>
      </c>
      <c r="C481" s="60"/>
      <c r="D481" s="59" t="s">
        <v>17</v>
      </c>
      <c r="E481" s="53">
        <f>(9.36*2.66)*5*1.05</f>
        <v>130.7124</v>
      </c>
    </row>
    <row r="482" spans="1:5" s="2" customFormat="1" ht="12.75" customHeight="1">
      <c r="A482" s="25"/>
      <c r="B482" s="60" t="s">
        <v>138</v>
      </c>
      <c r="C482" s="60"/>
      <c r="D482" s="59" t="s">
        <v>16</v>
      </c>
      <c r="E482" s="53">
        <f>0.1*0.032*56.1*1.15</f>
        <v>0.20644799999999999</v>
      </c>
    </row>
    <row r="483" spans="1:5" s="2" customFormat="1" ht="12.75" customHeight="1">
      <c r="A483" s="25"/>
      <c r="B483" s="60" t="s">
        <v>256</v>
      </c>
      <c r="C483" s="60"/>
      <c r="D483" s="23" t="s">
        <v>14</v>
      </c>
      <c r="E483" s="53">
        <v>5.0999999999999996</v>
      </c>
    </row>
    <row r="484" spans="1:5" s="2" customFormat="1" ht="12.75" customHeight="1">
      <c r="A484" s="25"/>
      <c r="B484" s="60" t="s">
        <v>28</v>
      </c>
      <c r="C484" s="60"/>
      <c r="D484" s="59" t="s">
        <v>14</v>
      </c>
      <c r="E484" s="53">
        <v>5.42</v>
      </c>
    </row>
    <row r="485" spans="1:5" s="2" customFormat="1" ht="12.75" customHeight="1">
      <c r="A485" s="25"/>
      <c r="B485" s="60" t="s">
        <v>257</v>
      </c>
      <c r="C485" s="60"/>
      <c r="D485" s="59" t="s">
        <v>14</v>
      </c>
      <c r="E485" s="53">
        <v>5.0999999999999996</v>
      </c>
    </row>
    <row r="486" spans="1:5" s="2" customFormat="1" ht="12.75" customHeight="1">
      <c r="A486" s="25"/>
      <c r="B486" s="60" t="s">
        <v>29</v>
      </c>
      <c r="C486" s="60"/>
      <c r="D486" s="23" t="s">
        <v>10</v>
      </c>
      <c r="E486" s="53">
        <f>E480*1.15</f>
        <v>15.754999999999997</v>
      </c>
    </row>
    <row r="487" spans="1:5" s="2" customFormat="1" ht="12.75" customHeight="1">
      <c r="A487" s="25"/>
      <c r="B487" s="60" t="s">
        <v>255</v>
      </c>
      <c r="C487" s="60"/>
      <c r="D487" s="23" t="s">
        <v>15</v>
      </c>
      <c r="E487" s="53">
        <v>7</v>
      </c>
    </row>
    <row r="488" spans="1:5" s="2" customFormat="1" ht="12.75" customHeight="1">
      <c r="A488" s="25"/>
      <c r="B488" s="60" t="s">
        <v>26</v>
      </c>
      <c r="C488" s="60"/>
      <c r="D488" s="59" t="s">
        <v>15</v>
      </c>
      <c r="E488" s="53">
        <v>1</v>
      </c>
    </row>
    <row r="489" spans="1:5">
      <c r="A489" s="29"/>
      <c r="B489" s="57" t="s">
        <v>308</v>
      </c>
      <c r="C489" s="57"/>
      <c r="D489" s="46"/>
      <c r="E489" s="47"/>
    </row>
    <row r="490" spans="1:5">
      <c r="A490" s="29" t="s">
        <v>311</v>
      </c>
      <c r="B490" s="31" t="s">
        <v>191</v>
      </c>
      <c r="C490" s="31"/>
      <c r="D490" s="26" t="s">
        <v>15</v>
      </c>
      <c r="E490" s="64">
        <v>1</v>
      </c>
    </row>
    <row r="491" spans="1:5">
      <c r="A491" s="29"/>
      <c r="B491" s="40" t="s">
        <v>309</v>
      </c>
      <c r="C491" s="40"/>
      <c r="D491" s="26"/>
      <c r="E491" s="64"/>
    </row>
    <row r="492" spans="1:5">
      <c r="A492" s="29" t="s">
        <v>312</v>
      </c>
      <c r="B492" s="31" t="s">
        <v>192</v>
      </c>
      <c r="C492" s="31"/>
      <c r="D492" s="26" t="s">
        <v>15</v>
      </c>
      <c r="E492" s="64">
        <v>3</v>
      </c>
    </row>
    <row r="493" spans="1:5">
      <c r="A493" s="29"/>
      <c r="B493" s="57" t="s">
        <v>310</v>
      </c>
      <c r="C493" s="57"/>
      <c r="D493" s="46"/>
      <c r="E493" s="47"/>
    </row>
    <row r="494" spans="1:5">
      <c r="A494" s="29" t="s">
        <v>313</v>
      </c>
      <c r="B494" s="31" t="s">
        <v>193</v>
      </c>
      <c r="C494" s="31"/>
      <c r="D494" s="26" t="s">
        <v>15</v>
      </c>
      <c r="E494" s="64">
        <v>1</v>
      </c>
    </row>
    <row r="495" spans="1:5" ht="13.5" thickBot="1">
      <c r="A495" s="27" t="s">
        <v>314</v>
      </c>
      <c r="B495" s="65" t="s">
        <v>194</v>
      </c>
      <c r="C495" s="65"/>
      <c r="D495" s="28" t="s">
        <v>15</v>
      </c>
      <c r="E495" s="66">
        <v>1</v>
      </c>
    </row>
    <row r="496" spans="1:5">
      <c r="A496" s="12"/>
      <c r="B496" s="12"/>
      <c r="C496" s="3"/>
      <c r="D496" s="3"/>
      <c r="E496" s="3"/>
    </row>
    <row r="497" spans="1:5">
      <c r="A497" s="2" t="s">
        <v>19</v>
      </c>
      <c r="B497" s="12"/>
      <c r="C497" s="6" t="s">
        <v>195</v>
      </c>
      <c r="D497" s="32" t="s">
        <v>284</v>
      </c>
      <c r="E497" s="32"/>
    </row>
    <row r="498" spans="1:5">
      <c r="A498" s="12"/>
      <c r="B498" s="12"/>
      <c r="C498" s="7" t="s">
        <v>9</v>
      </c>
      <c r="D498" s="3"/>
      <c r="E498" s="3"/>
    </row>
    <row r="499" spans="1:5">
      <c r="A499" s="12"/>
      <c r="B499" s="12"/>
      <c r="C499" s="3"/>
      <c r="D499" s="3"/>
      <c r="E499" s="3"/>
    </row>
    <row r="500" spans="1:5">
      <c r="A500" s="12"/>
      <c r="B500" s="12"/>
      <c r="C500" s="3"/>
      <c r="D500" s="3"/>
      <c r="E500" s="3"/>
    </row>
    <row r="501" spans="1:5">
      <c r="A501" s="12"/>
      <c r="B501" s="12"/>
      <c r="C501" s="3"/>
      <c r="D501" s="13"/>
      <c r="E501" s="13"/>
    </row>
    <row r="502" spans="1:5">
      <c r="A502" s="12"/>
      <c r="B502" s="12"/>
      <c r="C502" s="3"/>
      <c r="D502" s="3"/>
      <c r="E502" s="3"/>
    </row>
    <row r="503" spans="1:5">
      <c r="A503" s="12"/>
      <c r="B503" s="12"/>
      <c r="C503" s="3"/>
      <c r="D503" s="3"/>
      <c r="E503" s="3"/>
    </row>
    <row r="504" spans="1:5">
      <c r="A504" s="12"/>
      <c r="B504" s="12"/>
      <c r="C504" s="3"/>
      <c r="D504" s="3"/>
      <c r="E504" s="3"/>
    </row>
    <row r="505" spans="1:5">
      <c r="A505" s="12"/>
      <c r="B505" s="12"/>
      <c r="C505" s="3"/>
      <c r="D505" s="3"/>
      <c r="E505" s="3"/>
    </row>
    <row r="506" spans="1:5">
      <c r="A506" s="12"/>
      <c r="B506" s="12"/>
      <c r="C506" s="3"/>
      <c r="D506" s="3"/>
      <c r="E506" s="3"/>
    </row>
    <row r="507" spans="1:5">
      <c r="A507" s="12"/>
      <c r="B507" s="12"/>
      <c r="C507" s="3"/>
      <c r="D507" s="3"/>
      <c r="E507" s="3"/>
    </row>
    <row r="508" spans="1:5">
      <c r="A508" s="12"/>
      <c r="B508" s="12"/>
      <c r="C508" s="3"/>
      <c r="D508" s="3"/>
      <c r="E508" s="3"/>
    </row>
    <row r="509" spans="1:5">
      <c r="A509" s="12"/>
      <c r="B509" s="12"/>
      <c r="C509" s="3"/>
      <c r="D509" s="3"/>
      <c r="E509" s="3"/>
    </row>
    <row r="510" spans="1:5">
      <c r="A510" s="12"/>
      <c r="B510" s="12"/>
      <c r="C510" s="3"/>
      <c r="D510" s="3"/>
      <c r="E510" s="3"/>
    </row>
    <row r="511" spans="1:5">
      <c r="A511" s="12"/>
      <c r="B511" s="12"/>
      <c r="C511" s="3"/>
      <c r="D511" s="3"/>
      <c r="E511" s="3"/>
    </row>
    <row r="512" spans="1:5">
      <c r="A512" s="12"/>
      <c r="B512" s="12"/>
      <c r="C512" s="3"/>
      <c r="D512" s="3"/>
      <c r="E512" s="3"/>
    </row>
    <row r="513" spans="1:5">
      <c r="A513" s="12"/>
      <c r="B513" s="12"/>
      <c r="C513" s="3"/>
      <c r="D513" s="3"/>
      <c r="E513" s="3"/>
    </row>
    <row r="514" spans="1:5">
      <c r="A514" s="12"/>
      <c r="B514" s="12"/>
      <c r="C514" s="3"/>
      <c r="D514" s="3"/>
      <c r="E514" s="3"/>
    </row>
    <row r="515" spans="1:5">
      <c r="A515" s="12"/>
      <c r="B515" s="12"/>
      <c r="C515" s="3"/>
      <c r="D515" s="3"/>
      <c r="E515" s="3"/>
    </row>
    <row r="516" spans="1:5">
      <c r="A516" s="12"/>
      <c r="B516" s="12"/>
      <c r="C516" s="3"/>
      <c r="D516" s="3"/>
      <c r="E516" s="3"/>
    </row>
    <row r="517" spans="1:5">
      <c r="A517" s="12"/>
      <c r="B517" s="12"/>
      <c r="C517" s="3"/>
      <c r="D517" s="3"/>
      <c r="E517" s="3"/>
    </row>
    <row r="518" spans="1:5">
      <c r="A518" s="12"/>
      <c r="B518" s="12"/>
      <c r="C518" s="3"/>
      <c r="D518" s="3"/>
      <c r="E518" s="3"/>
    </row>
    <row r="519" spans="1:5">
      <c r="A519" s="12"/>
      <c r="B519" s="12"/>
      <c r="C519" s="3"/>
      <c r="D519" s="3"/>
      <c r="E519" s="3"/>
    </row>
    <row r="520" spans="1:5">
      <c r="A520" s="12"/>
      <c r="B520" s="12"/>
      <c r="C520" s="3"/>
      <c r="D520" s="3"/>
      <c r="E520" s="3"/>
    </row>
    <row r="521" spans="1:5">
      <c r="A521" s="12"/>
      <c r="B521" s="12"/>
      <c r="C521" s="3"/>
      <c r="D521" s="3"/>
      <c r="E521" s="3"/>
    </row>
    <row r="522" spans="1:5">
      <c r="A522" s="12"/>
      <c r="B522" s="12"/>
      <c r="C522" s="3"/>
      <c r="D522" s="3"/>
      <c r="E522" s="3"/>
    </row>
    <row r="523" spans="1:5">
      <c r="A523" s="12"/>
      <c r="B523" s="12"/>
      <c r="C523" s="3"/>
      <c r="D523" s="3"/>
      <c r="E523" s="3"/>
    </row>
    <row r="524" spans="1:5">
      <c r="A524" s="12"/>
      <c r="B524" s="12"/>
      <c r="C524" s="3"/>
      <c r="D524" s="3"/>
      <c r="E524" s="3"/>
    </row>
    <row r="525" spans="1:5">
      <c r="A525" s="12"/>
      <c r="B525" s="12"/>
      <c r="C525" s="3"/>
      <c r="D525" s="3"/>
      <c r="E525" s="3"/>
    </row>
    <row r="526" spans="1:5">
      <c r="A526" s="12"/>
      <c r="B526" s="12"/>
      <c r="C526" s="3"/>
      <c r="D526" s="3"/>
      <c r="E526" s="3"/>
    </row>
    <row r="527" spans="1:5">
      <c r="A527" s="12"/>
      <c r="B527" s="12"/>
      <c r="C527" s="3"/>
      <c r="D527" s="3"/>
      <c r="E527" s="3"/>
    </row>
    <row r="528" spans="1:5">
      <c r="A528" s="12"/>
      <c r="B528" s="12"/>
      <c r="C528" s="3"/>
      <c r="D528" s="3"/>
      <c r="E528" s="3"/>
    </row>
    <row r="529" spans="1:5">
      <c r="A529" s="12"/>
      <c r="B529" s="12"/>
      <c r="C529" s="3"/>
      <c r="D529" s="3"/>
      <c r="E529" s="3"/>
    </row>
    <row r="530" spans="1:5">
      <c r="A530" s="12"/>
      <c r="B530" s="12"/>
      <c r="C530" s="3"/>
      <c r="D530" s="3"/>
      <c r="E530" s="3"/>
    </row>
    <row r="531" spans="1:5">
      <c r="A531" s="12"/>
      <c r="B531" s="12"/>
      <c r="C531" s="3"/>
      <c r="D531" s="3"/>
      <c r="E531" s="3"/>
    </row>
    <row r="532" spans="1:5">
      <c r="A532" s="12"/>
      <c r="B532" s="12"/>
      <c r="C532" s="3"/>
      <c r="D532" s="3"/>
      <c r="E532" s="3"/>
    </row>
    <row r="533" spans="1:5">
      <c r="A533" s="12"/>
      <c r="B533" s="12"/>
      <c r="C533" s="3"/>
      <c r="D533" s="3"/>
      <c r="E533" s="3"/>
    </row>
    <row r="534" spans="1:5">
      <c r="A534" s="12"/>
      <c r="B534" s="12"/>
      <c r="C534" s="3"/>
      <c r="D534" s="3"/>
      <c r="E534" s="3"/>
    </row>
    <row r="535" spans="1:5">
      <c r="A535" s="12"/>
      <c r="B535" s="12"/>
      <c r="C535" s="3"/>
      <c r="D535" s="3"/>
      <c r="E535" s="3"/>
    </row>
    <row r="536" spans="1:5">
      <c r="A536" s="12"/>
      <c r="B536" s="12"/>
      <c r="C536" s="3"/>
      <c r="D536" s="3"/>
      <c r="E536" s="3"/>
    </row>
    <row r="537" spans="1:5">
      <c r="A537" s="12"/>
      <c r="B537" s="12"/>
      <c r="C537" s="3"/>
      <c r="D537" s="3"/>
      <c r="E537" s="3"/>
    </row>
    <row r="538" spans="1:5">
      <c r="A538" s="12"/>
      <c r="B538" s="12"/>
      <c r="C538" s="3"/>
      <c r="D538" s="3"/>
      <c r="E538" s="3"/>
    </row>
    <row r="539" spans="1:5">
      <c r="A539" s="12"/>
      <c r="B539" s="12"/>
      <c r="C539" s="3"/>
      <c r="D539" s="3"/>
      <c r="E539" s="3"/>
    </row>
    <row r="540" spans="1:5">
      <c r="A540" s="12"/>
      <c r="B540" s="12"/>
      <c r="C540" s="3"/>
      <c r="D540" s="3"/>
      <c r="E540" s="3"/>
    </row>
    <row r="541" spans="1:5">
      <c r="A541" s="12"/>
      <c r="B541" s="12"/>
      <c r="C541" s="3"/>
      <c r="D541" s="3"/>
      <c r="E541" s="3"/>
    </row>
    <row r="542" spans="1:5">
      <c r="A542" s="12"/>
      <c r="B542" s="12"/>
      <c r="C542" s="3"/>
      <c r="D542" s="3"/>
      <c r="E542" s="3"/>
    </row>
    <row r="543" spans="1:5">
      <c r="A543" s="12"/>
      <c r="B543" s="12"/>
      <c r="C543" s="3"/>
      <c r="D543" s="3"/>
      <c r="E543" s="3"/>
    </row>
    <row r="544" spans="1:5">
      <c r="A544" s="12"/>
      <c r="B544" s="12"/>
      <c r="C544" s="3"/>
      <c r="D544" s="3"/>
      <c r="E544" s="3"/>
    </row>
    <row r="545" spans="1:5">
      <c r="A545" s="12"/>
      <c r="B545" s="12"/>
      <c r="C545" s="3"/>
      <c r="D545" s="3"/>
      <c r="E545" s="3"/>
    </row>
    <row r="546" spans="1:5">
      <c r="A546" s="12"/>
      <c r="B546" s="12"/>
      <c r="C546" s="3"/>
      <c r="D546" s="3"/>
      <c r="E546" s="3"/>
    </row>
    <row r="547" spans="1:5">
      <c r="A547" s="12"/>
      <c r="B547" s="12"/>
      <c r="C547" s="3"/>
      <c r="D547" s="3"/>
      <c r="E547" s="3"/>
    </row>
    <row r="548" spans="1:5">
      <c r="A548" s="12"/>
      <c r="B548" s="12"/>
      <c r="C548" s="3"/>
      <c r="D548" s="3"/>
      <c r="E548" s="3"/>
    </row>
    <row r="549" spans="1:5">
      <c r="A549" s="12"/>
      <c r="B549" s="12"/>
      <c r="C549" s="3"/>
      <c r="D549" s="3"/>
      <c r="E549" s="3"/>
    </row>
    <row r="550" spans="1:5">
      <c r="A550" s="12"/>
      <c r="B550" s="12"/>
      <c r="C550" s="3"/>
      <c r="D550" s="3"/>
      <c r="E550" s="3"/>
    </row>
    <row r="551" spans="1:5">
      <c r="A551" s="12"/>
      <c r="B551" s="12"/>
      <c r="C551" s="3"/>
      <c r="D551" s="3"/>
      <c r="E551" s="3"/>
    </row>
    <row r="552" spans="1:5">
      <c r="A552" s="12"/>
      <c r="B552" s="12"/>
      <c r="C552" s="3"/>
      <c r="D552" s="3"/>
      <c r="E552" s="3"/>
    </row>
    <row r="553" spans="1:5">
      <c r="A553" s="12"/>
      <c r="B553" s="12"/>
      <c r="C553" s="3"/>
      <c r="D553" s="3"/>
      <c r="E553" s="3"/>
    </row>
    <row r="554" spans="1:5">
      <c r="A554" s="12"/>
      <c r="B554" s="12"/>
      <c r="C554" s="3"/>
      <c r="D554" s="3"/>
      <c r="E554" s="3"/>
    </row>
    <row r="555" spans="1:5">
      <c r="A555" s="12"/>
      <c r="B555" s="12"/>
      <c r="C555" s="3"/>
      <c r="D555" s="3"/>
      <c r="E555" s="3"/>
    </row>
    <row r="556" spans="1:5">
      <c r="A556" s="12"/>
      <c r="B556" s="12"/>
      <c r="C556" s="3"/>
      <c r="D556" s="3"/>
      <c r="E556" s="3"/>
    </row>
    <row r="557" spans="1:5">
      <c r="A557" s="12"/>
      <c r="B557" s="12"/>
      <c r="C557" s="3"/>
      <c r="D557" s="3"/>
      <c r="E557" s="3"/>
    </row>
    <row r="558" spans="1:5">
      <c r="A558" s="12"/>
      <c r="B558" s="12"/>
      <c r="C558" s="3"/>
      <c r="D558" s="3"/>
      <c r="E558" s="3"/>
    </row>
    <row r="559" spans="1:5">
      <c r="A559" s="12"/>
      <c r="B559" s="12"/>
      <c r="C559" s="3"/>
      <c r="D559" s="3"/>
      <c r="E559" s="3"/>
    </row>
    <row r="560" spans="1:5">
      <c r="A560" s="12"/>
      <c r="B560" s="12"/>
      <c r="C560" s="3"/>
      <c r="D560" s="3"/>
      <c r="E560" s="3"/>
    </row>
    <row r="561" spans="1:5">
      <c r="A561" s="12"/>
      <c r="B561" s="12"/>
      <c r="C561" s="3"/>
      <c r="D561" s="3"/>
      <c r="E561" s="3"/>
    </row>
    <row r="562" spans="1:5">
      <c r="A562" s="12"/>
      <c r="B562" s="12"/>
      <c r="C562" s="3"/>
      <c r="D562" s="3"/>
      <c r="E562" s="3"/>
    </row>
    <row r="563" spans="1:5">
      <c r="A563" s="12"/>
      <c r="B563" s="12"/>
      <c r="C563" s="3"/>
      <c r="D563" s="3"/>
      <c r="E563" s="3"/>
    </row>
    <row r="564" spans="1:5">
      <c r="A564" s="12"/>
      <c r="B564" s="12"/>
      <c r="C564" s="3"/>
      <c r="D564" s="3"/>
      <c r="E564" s="3"/>
    </row>
    <row r="565" spans="1:5">
      <c r="A565" s="12"/>
      <c r="B565" s="12"/>
      <c r="C565" s="3"/>
      <c r="D565" s="3"/>
      <c r="E565" s="3"/>
    </row>
    <row r="566" spans="1:5">
      <c r="A566" s="12"/>
      <c r="B566" s="12"/>
      <c r="C566" s="3"/>
      <c r="D566" s="3"/>
      <c r="E566" s="3"/>
    </row>
    <row r="567" spans="1:5">
      <c r="A567" s="12"/>
      <c r="B567" s="12"/>
      <c r="C567" s="3"/>
      <c r="D567" s="3"/>
      <c r="E567" s="3"/>
    </row>
    <row r="568" spans="1:5">
      <c r="A568" s="12"/>
      <c r="B568" s="12"/>
      <c r="C568" s="3"/>
      <c r="D568" s="3"/>
      <c r="E568" s="3"/>
    </row>
    <row r="569" spans="1:5">
      <c r="A569" s="12"/>
      <c r="B569" s="12"/>
      <c r="C569" s="3"/>
      <c r="D569" s="3"/>
      <c r="E569" s="3"/>
    </row>
    <row r="570" spans="1:5">
      <c r="A570" s="12"/>
      <c r="B570" s="12"/>
      <c r="C570" s="3"/>
      <c r="D570" s="3"/>
      <c r="E570" s="3"/>
    </row>
    <row r="571" spans="1:5">
      <c r="A571" s="12"/>
      <c r="B571" s="12"/>
      <c r="C571" s="3"/>
      <c r="D571" s="3"/>
      <c r="E571" s="3"/>
    </row>
    <row r="572" spans="1:5">
      <c r="A572" s="12"/>
      <c r="B572" s="12"/>
      <c r="C572" s="3"/>
      <c r="D572" s="3"/>
      <c r="E572" s="3"/>
    </row>
    <row r="573" spans="1:5">
      <c r="A573" s="12"/>
      <c r="B573" s="12"/>
      <c r="C573" s="3"/>
      <c r="D573" s="3"/>
      <c r="E573" s="3"/>
    </row>
    <row r="574" spans="1:5">
      <c r="A574" s="12"/>
      <c r="B574" s="12"/>
      <c r="C574" s="3"/>
      <c r="D574" s="3"/>
      <c r="E574" s="3"/>
    </row>
    <row r="575" spans="1:5">
      <c r="A575" s="12"/>
      <c r="B575" s="12"/>
      <c r="C575" s="3"/>
      <c r="D575" s="3"/>
      <c r="E575" s="3"/>
    </row>
    <row r="576" spans="1:5">
      <c r="A576" s="12"/>
      <c r="B576" s="12"/>
      <c r="C576" s="3"/>
      <c r="D576" s="3"/>
      <c r="E576" s="3"/>
    </row>
    <row r="577" spans="1:5">
      <c r="A577" s="12"/>
      <c r="B577" s="12"/>
      <c r="C577" s="3"/>
      <c r="D577" s="3"/>
      <c r="E577" s="3"/>
    </row>
    <row r="578" spans="1:5">
      <c r="A578" s="12"/>
      <c r="B578" s="12"/>
      <c r="C578" s="3"/>
      <c r="D578" s="3"/>
      <c r="E578" s="3"/>
    </row>
    <row r="579" spans="1:5">
      <c r="A579" s="12"/>
      <c r="B579" s="12"/>
      <c r="C579" s="3"/>
      <c r="D579" s="3"/>
      <c r="E579" s="3"/>
    </row>
    <row r="580" spans="1:5">
      <c r="A580" s="12"/>
      <c r="B580" s="12"/>
      <c r="C580" s="3"/>
      <c r="D580" s="3"/>
      <c r="E580" s="3"/>
    </row>
    <row r="581" spans="1:5">
      <c r="A581" s="12"/>
      <c r="B581" s="12"/>
      <c r="C581" s="3"/>
      <c r="D581" s="3"/>
      <c r="E581" s="3"/>
    </row>
    <row r="582" spans="1:5">
      <c r="A582" s="12"/>
      <c r="B582" s="12"/>
      <c r="C582" s="3"/>
      <c r="D582" s="3"/>
      <c r="E582" s="3"/>
    </row>
    <row r="583" spans="1:5">
      <c r="A583" s="12"/>
      <c r="B583" s="12"/>
      <c r="C583" s="3"/>
      <c r="D583" s="3"/>
      <c r="E583" s="3"/>
    </row>
    <row r="584" spans="1:5">
      <c r="A584" s="12"/>
      <c r="B584" s="12"/>
      <c r="C584" s="3"/>
      <c r="D584" s="3"/>
      <c r="E584" s="3"/>
    </row>
    <row r="585" spans="1:5">
      <c r="A585" s="12"/>
      <c r="B585" s="12"/>
      <c r="C585" s="3"/>
      <c r="D585" s="3"/>
      <c r="E585" s="3"/>
    </row>
    <row r="586" spans="1:5">
      <c r="A586" s="12"/>
      <c r="B586" s="12"/>
      <c r="C586" s="3"/>
      <c r="D586" s="3"/>
      <c r="E586" s="3"/>
    </row>
    <row r="587" spans="1:5">
      <c r="A587" s="12"/>
      <c r="B587" s="12"/>
      <c r="C587" s="3"/>
      <c r="D587" s="3"/>
      <c r="E587" s="3"/>
    </row>
    <row r="588" spans="1:5">
      <c r="A588" s="12"/>
      <c r="B588" s="12"/>
      <c r="C588" s="3"/>
      <c r="D588" s="3"/>
      <c r="E588" s="3"/>
    </row>
    <row r="589" spans="1:5">
      <c r="A589" s="12"/>
      <c r="B589" s="12"/>
      <c r="C589" s="3"/>
      <c r="D589" s="3"/>
      <c r="E589" s="3"/>
    </row>
    <row r="590" spans="1:5">
      <c r="A590" s="12"/>
      <c r="B590" s="12"/>
      <c r="C590" s="3"/>
      <c r="D590" s="3"/>
      <c r="E590" s="3"/>
    </row>
    <row r="591" spans="1:5">
      <c r="A591" s="12"/>
      <c r="B591" s="12"/>
      <c r="C591" s="3"/>
      <c r="D591" s="3"/>
      <c r="E591" s="3"/>
    </row>
    <row r="592" spans="1:5">
      <c r="A592" s="12"/>
      <c r="B592" s="12"/>
      <c r="C592" s="3"/>
      <c r="D592" s="3"/>
      <c r="E592" s="3"/>
    </row>
    <row r="593" spans="1:5">
      <c r="A593" s="12"/>
      <c r="B593" s="12"/>
      <c r="C593" s="3"/>
      <c r="D593" s="3"/>
      <c r="E593" s="3"/>
    </row>
    <row r="594" spans="1:5">
      <c r="A594" s="12"/>
      <c r="B594" s="12"/>
      <c r="C594" s="3"/>
      <c r="D594" s="3"/>
      <c r="E594" s="3"/>
    </row>
    <row r="595" spans="1:5">
      <c r="A595" s="12"/>
      <c r="B595" s="12"/>
      <c r="C595" s="3"/>
      <c r="D595" s="3"/>
      <c r="E595" s="3"/>
    </row>
    <row r="596" spans="1:5">
      <c r="A596" s="12"/>
      <c r="B596" s="12"/>
      <c r="C596" s="3"/>
      <c r="D596" s="3"/>
      <c r="E596" s="3"/>
    </row>
    <row r="597" spans="1:5">
      <c r="A597" s="12"/>
      <c r="B597" s="12"/>
      <c r="C597" s="3"/>
      <c r="D597" s="3"/>
      <c r="E597" s="3"/>
    </row>
    <row r="598" spans="1:5">
      <c r="A598" s="12"/>
      <c r="B598" s="12"/>
      <c r="C598" s="3"/>
      <c r="D598" s="3"/>
      <c r="E598" s="3"/>
    </row>
    <row r="599" spans="1:5">
      <c r="A599" s="12"/>
      <c r="B599" s="12"/>
      <c r="C599" s="3"/>
      <c r="D599" s="3"/>
      <c r="E599" s="3"/>
    </row>
    <row r="600" spans="1:5">
      <c r="A600" s="12"/>
      <c r="B600" s="12"/>
      <c r="C600" s="3"/>
      <c r="D600" s="3"/>
      <c r="E600" s="3"/>
    </row>
    <row r="601" spans="1:5">
      <c r="A601" s="12"/>
      <c r="B601" s="12"/>
      <c r="C601" s="3"/>
      <c r="D601" s="3"/>
      <c r="E601" s="3"/>
    </row>
    <row r="602" spans="1:5">
      <c r="A602" s="12"/>
      <c r="B602" s="12"/>
      <c r="C602" s="3"/>
      <c r="D602" s="3"/>
      <c r="E602" s="3"/>
    </row>
    <row r="603" spans="1:5">
      <c r="A603" s="12"/>
      <c r="B603" s="12"/>
      <c r="C603" s="3"/>
      <c r="D603" s="3"/>
      <c r="E603" s="3"/>
    </row>
    <row r="604" spans="1:5">
      <c r="A604" s="12"/>
      <c r="B604" s="12"/>
      <c r="C604" s="3"/>
      <c r="D604" s="3"/>
      <c r="E604" s="3"/>
    </row>
    <row r="605" spans="1:5">
      <c r="A605" s="12"/>
      <c r="B605" s="12"/>
      <c r="C605" s="3"/>
      <c r="D605" s="3"/>
      <c r="E605" s="3"/>
    </row>
    <row r="606" spans="1:5">
      <c r="A606" s="12"/>
      <c r="B606" s="12"/>
      <c r="C606" s="3"/>
      <c r="D606" s="3"/>
      <c r="E606" s="3"/>
    </row>
    <row r="607" spans="1:5">
      <c r="A607" s="12"/>
      <c r="B607" s="12"/>
      <c r="C607" s="3"/>
      <c r="D607" s="3"/>
      <c r="E607" s="3"/>
    </row>
    <row r="608" spans="1:5">
      <c r="A608" s="12"/>
      <c r="B608" s="12"/>
      <c r="C608" s="3"/>
      <c r="D608" s="3"/>
      <c r="E608" s="3"/>
    </row>
    <row r="609" spans="1:5">
      <c r="A609" s="12"/>
      <c r="B609" s="12"/>
      <c r="C609" s="3"/>
      <c r="D609" s="3"/>
      <c r="E609" s="3"/>
    </row>
    <row r="610" spans="1:5">
      <c r="A610" s="12"/>
      <c r="B610" s="12"/>
      <c r="C610" s="3"/>
      <c r="D610" s="3"/>
      <c r="E610" s="3"/>
    </row>
    <row r="611" spans="1:5">
      <c r="A611" s="12"/>
      <c r="B611" s="12"/>
      <c r="C611" s="3"/>
      <c r="D611" s="3"/>
      <c r="E611" s="3"/>
    </row>
    <row r="612" spans="1:5">
      <c r="A612" s="12"/>
      <c r="B612" s="12"/>
      <c r="C612" s="3"/>
      <c r="D612" s="3"/>
      <c r="E612" s="3"/>
    </row>
    <row r="613" spans="1:5">
      <c r="A613" s="12"/>
      <c r="B613" s="12"/>
      <c r="C613" s="3"/>
      <c r="D613" s="3"/>
      <c r="E613" s="3"/>
    </row>
    <row r="614" spans="1:5">
      <c r="A614" s="12"/>
      <c r="B614" s="12"/>
      <c r="C614" s="3"/>
      <c r="D614" s="3"/>
      <c r="E614" s="3"/>
    </row>
    <row r="615" spans="1:5">
      <c r="A615" s="12"/>
      <c r="B615" s="12"/>
      <c r="C615" s="3"/>
      <c r="D615" s="3"/>
      <c r="E615" s="3"/>
    </row>
    <row r="616" spans="1:5">
      <c r="A616" s="12"/>
      <c r="B616" s="12"/>
      <c r="C616" s="3"/>
      <c r="D616" s="3"/>
      <c r="E616" s="3"/>
    </row>
    <row r="617" spans="1:5">
      <c r="A617" s="12"/>
      <c r="B617" s="12"/>
      <c r="C617" s="3"/>
      <c r="D617" s="3"/>
      <c r="E617" s="3"/>
    </row>
    <row r="618" spans="1:5">
      <c r="A618" s="12"/>
      <c r="B618" s="12"/>
      <c r="C618" s="3"/>
      <c r="D618" s="3"/>
      <c r="E618" s="3"/>
    </row>
    <row r="619" spans="1:5">
      <c r="A619" s="12"/>
      <c r="B619" s="12"/>
      <c r="C619" s="3"/>
      <c r="D619" s="3"/>
      <c r="E619" s="3"/>
    </row>
    <row r="620" spans="1:5">
      <c r="A620" s="12"/>
      <c r="B620" s="12"/>
      <c r="C620" s="3"/>
      <c r="D620" s="3"/>
      <c r="E620" s="3"/>
    </row>
    <row r="621" spans="1:5">
      <c r="A621" s="12"/>
      <c r="B621" s="12"/>
      <c r="C621" s="3"/>
      <c r="D621" s="3"/>
      <c r="E621" s="3"/>
    </row>
    <row r="622" spans="1:5">
      <c r="A622" s="12"/>
      <c r="B622" s="12"/>
      <c r="C622" s="3"/>
      <c r="D622" s="3"/>
      <c r="E622" s="3"/>
    </row>
    <row r="623" spans="1:5">
      <c r="A623" s="12"/>
      <c r="B623" s="12"/>
      <c r="C623" s="3"/>
      <c r="D623" s="3"/>
      <c r="E623" s="3"/>
    </row>
    <row r="624" spans="1:5">
      <c r="A624" s="12"/>
      <c r="B624" s="12"/>
      <c r="C624" s="3"/>
      <c r="D624" s="3"/>
      <c r="E624" s="3"/>
    </row>
    <row r="625" spans="1:5">
      <c r="A625" s="12"/>
      <c r="B625" s="12"/>
      <c r="C625" s="3"/>
      <c r="D625" s="3"/>
      <c r="E625" s="3"/>
    </row>
    <row r="626" spans="1:5">
      <c r="A626" s="12"/>
      <c r="B626" s="12"/>
      <c r="C626" s="3"/>
      <c r="D626" s="3"/>
      <c r="E626" s="3"/>
    </row>
    <row r="627" spans="1:5">
      <c r="A627" s="12"/>
      <c r="B627" s="12"/>
      <c r="C627" s="3"/>
      <c r="D627" s="3"/>
      <c r="E627" s="3"/>
    </row>
    <row r="628" spans="1:5">
      <c r="A628" s="12"/>
      <c r="B628" s="12"/>
      <c r="C628" s="3"/>
      <c r="D628" s="3"/>
      <c r="E628" s="3"/>
    </row>
    <row r="629" spans="1:5">
      <c r="A629" s="12"/>
      <c r="B629" s="12"/>
      <c r="C629" s="3"/>
      <c r="D629" s="3"/>
      <c r="E629" s="3"/>
    </row>
    <row r="630" spans="1:5">
      <c r="A630" s="12"/>
      <c r="B630" s="12"/>
      <c r="C630" s="3"/>
      <c r="D630" s="3"/>
      <c r="E630" s="3"/>
    </row>
    <row r="631" spans="1:5">
      <c r="A631" s="12"/>
      <c r="B631" s="12"/>
      <c r="C631" s="3"/>
      <c r="D631" s="3"/>
      <c r="E631" s="3"/>
    </row>
    <row r="632" spans="1:5">
      <c r="A632" s="12"/>
      <c r="B632" s="12"/>
      <c r="C632" s="3"/>
      <c r="D632" s="3"/>
      <c r="E632" s="3"/>
    </row>
    <row r="633" spans="1:5">
      <c r="A633" s="12"/>
      <c r="B633" s="12"/>
      <c r="C633" s="3"/>
      <c r="D633" s="3"/>
      <c r="E633" s="3"/>
    </row>
    <row r="634" spans="1:5">
      <c r="A634" s="12"/>
      <c r="B634" s="12"/>
      <c r="C634" s="3"/>
      <c r="D634" s="3"/>
      <c r="E634" s="3"/>
    </row>
    <row r="635" spans="1:5">
      <c r="A635" s="12"/>
      <c r="B635" s="12"/>
      <c r="C635" s="3"/>
      <c r="D635" s="3"/>
      <c r="E635" s="3"/>
    </row>
    <row r="636" spans="1:5">
      <c r="A636" s="12"/>
      <c r="B636" s="12"/>
      <c r="C636" s="3"/>
      <c r="D636" s="3"/>
      <c r="E636" s="3"/>
    </row>
    <row r="637" spans="1:5">
      <c r="A637" s="12"/>
      <c r="B637" s="12"/>
      <c r="C637" s="3"/>
      <c r="D637" s="3"/>
      <c r="E637" s="3"/>
    </row>
    <row r="638" spans="1:5">
      <c r="A638" s="12"/>
      <c r="B638" s="12"/>
      <c r="C638" s="3"/>
      <c r="D638" s="3"/>
      <c r="E638" s="3"/>
    </row>
    <row r="639" spans="1:5">
      <c r="A639" s="12"/>
      <c r="B639" s="12"/>
      <c r="C639" s="3"/>
      <c r="D639" s="3"/>
      <c r="E639" s="3"/>
    </row>
    <row r="640" spans="1:5">
      <c r="A640" s="12"/>
      <c r="B640" s="12"/>
      <c r="C640" s="3"/>
      <c r="D640" s="3"/>
      <c r="E640" s="3"/>
    </row>
    <row r="641" spans="1:5">
      <c r="A641" s="12"/>
      <c r="B641" s="12"/>
      <c r="C641" s="3"/>
      <c r="D641" s="3"/>
      <c r="E641" s="3"/>
    </row>
    <row r="642" spans="1:5">
      <c r="A642" s="12"/>
      <c r="B642" s="12"/>
      <c r="C642" s="3"/>
      <c r="D642" s="3"/>
      <c r="E642" s="3"/>
    </row>
    <row r="643" spans="1:5">
      <c r="A643" s="12"/>
      <c r="B643" s="12"/>
      <c r="C643" s="3"/>
      <c r="D643" s="3"/>
      <c r="E643" s="3"/>
    </row>
    <row r="644" spans="1:5">
      <c r="A644" s="12"/>
      <c r="B644" s="12"/>
      <c r="C644" s="3"/>
      <c r="D644" s="3"/>
      <c r="E644" s="3"/>
    </row>
    <row r="645" spans="1:5">
      <c r="A645" s="12"/>
      <c r="B645" s="12"/>
      <c r="C645" s="3"/>
      <c r="D645" s="3"/>
      <c r="E645" s="3"/>
    </row>
    <row r="646" spans="1:5">
      <c r="A646" s="12"/>
      <c r="B646" s="12"/>
      <c r="C646" s="3"/>
      <c r="D646" s="3"/>
      <c r="E646" s="3"/>
    </row>
    <row r="647" spans="1:5">
      <c r="A647" s="12"/>
      <c r="B647" s="12"/>
      <c r="C647" s="3"/>
      <c r="D647" s="3"/>
      <c r="E647" s="3"/>
    </row>
    <row r="648" spans="1:5">
      <c r="A648" s="12"/>
      <c r="B648" s="12"/>
      <c r="C648" s="3"/>
      <c r="D648" s="3"/>
      <c r="E648" s="3"/>
    </row>
    <row r="649" spans="1:5">
      <c r="A649" s="12"/>
      <c r="B649" s="12"/>
      <c r="C649" s="3"/>
      <c r="D649" s="3"/>
      <c r="E649" s="3"/>
    </row>
    <row r="650" spans="1:5">
      <c r="A650" s="12"/>
      <c r="B650" s="12"/>
      <c r="C650" s="3"/>
      <c r="D650" s="3"/>
      <c r="E650" s="3"/>
    </row>
    <row r="651" spans="1:5">
      <c r="A651" s="12"/>
      <c r="B651" s="12"/>
      <c r="C651" s="3"/>
      <c r="D651" s="3"/>
      <c r="E651" s="3"/>
    </row>
    <row r="652" spans="1:5">
      <c r="A652" s="12"/>
      <c r="B652" s="12"/>
      <c r="C652" s="3"/>
      <c r="D652" s="3"/>
      <c r="E652" s="3"/>
    </row>
    <row r="653" spans="1:5">
      <c r="A653" s="12"/>
      <c r="B653" s="12"/>
      <c r="C653" s="3"/>
      <c r="D653" s="3"/>
      <c r="E653" s="3"/>
    </row>
    <row r="654" spans="1:5">
      <c r="A654" s="12"/>
      <c r="B654" s="12"/>
      <c r="C654" s="3"/>
      <c r="D654" s="3"/>
      <c r="E654" s="3"/>
    </row>
    <row r="655" spans="1:5">
      <c r="A655" s="12"/>
      <c r="B655" s="12"/>
      <c r="C655" s="3"/>
      <c r="D655" s="3"/>
      <c r="E655" s="3"/>
    </row>
    <row r="656" spans="1:5">
      <c r="A656" s="12"/>
      <c r="B656" s="12"/>
      <c r="C656" s="3"/>
      <c r="D656" s="3"/>
      <c r="E656" s="3"/>
    </row>
    <row r="657" spans="1:5">
      <c r="A657" s="12"/>
      <c r="B657" s="12"/>
      <c r="C657" s="3"/>
      <c r="D657" s="3"/>
      <c r="E657" s="3"/>
    </row>
    <row r="658" spans="1:5">
      <c r="A658" s="12"/>
      <c r="B658" s="12"/>
      <c r="C658" s="3"/>
      <c r="D658" s="3"/>
      <c r="E658" s="3"/>
    </row>
    <row r="659" spans="1:5">
      <c r="A659" s="12"/>
      <c r="B659" s="12"/>
      <c r="C659" s="3"/>
      <c r="D659" s="3"/>
      <c r="E659" s="3"/>
    </row>
    <row r="660" spans="1:5">
      <c r="A660" s="12"/>
      <c r="B660" s="12"/>
      <c r="C660" s="3"/>
      <c r="D660" s="3"/>
      <c r="E660" s="3"/>
    </row>
    <row r="661" spans="1:5">
      <c r="A661" s="12"/>
      <c r="B661" s="12"/>
      <c r="C661" s="3"/>
      <c r="D661" s="3"/>
      <c r="E661" s="3"/>
    </row>
    <row r="662" spans="1:5">
      <c r="A662" s="12"/>
      <c r="B662" s="12"/>
      <c r="C662" s="3"/>
      <c r="D662" s="3"/>
      <c r="E662" s="3"/>
    </row>
    <row r="663" spans="1:5">
      <c r="A663" s="12"/>
      <c r="B663" s="12"/>
      <c r="C663" s="3"/>
      <c r="D663" s="3"/>
      <c r="E663" s="3"/>
    </row>
    <row r="664" spans="1:5">
      <c r="A664" s="12"/>
      <c r="B664" s="12"/>
      <c r="C664" s="3"/>
      <c r="D664" s="3"/>
      <c r="E664" s="3"/>
    </row>
    <row r="665" spans="1:5">
      <c r="A665" s="12"/>
      <c r="B665" s="12"/>
      <c r="C665" s="3"/>
      <c r="D665" s="3"/>
      <c r="E665" s="3"/>
    </row>
    <row r="666" spans="1:5">
      <c r="A666" s="12"/>
      <c r="B666" s="12"/>
      <c r="C666" s="3"/>
      <c r="D666" s="3"/>
      <c r="E666" s="3"/>
    </row>
    <row r="667" spans="1:5">
      <c r="A667" s="12"/>
      <c r="B667" s="12"/>
      <c r="C667" s="3"/>
      <c r="D667" s="3"/>
      <c r="E667" s="3"/>
    </row>
    <row r="668" spans="1:5">
      <c r="A668" s="12"/>
      <c r="B668" s="12"/>
      <c r="C668" s="3"/>
      <c r="D668" s="3"/>
      <c r="E668" s="3"/>
    </row>
    <row r="669" spans="1:5">
      <c r="A669" s="12"/>
      <c r="B669" s="12"/>
      <c r="C669" s="3"/>
      <c r="D669" s="3"/>
      <c r="E669" s="3"/>
    </row>
    <row r="670" spans="1:5">
      <c r="A670" s="12"/>
      <c r="B670" s="12"/>
      <c r="C670" s="3"/>
      <c r="D670" s="3"/>
      <c r="E670" s="3"/>
    </row>
    <row r="671" spans="1:5">
      <c r="A671" s="12"/>
      <c r="B671" s="12"/>
      <c r="C671" s="3"/>
      <c r="D671" s="3"/>
      <c r="E671" s="3"/>
    </row>
    <row r="672" spans="1:5">
      <c r="A672" s="12"/>
      <c r="B672" s="12"/>
      <c r="C672" s="3"/>
      <c r="D672" s="3"/>
      <c r="E672" s="3"/>
    </row>
    <row r="673" spans="1:5">
      <c r="A673" s="12"/>
      <c r="B673" s="12"/>
      <c r="C673" s="3"/>
      <c r="D673" s="3"/>
      <c r="E673" s="3"/>
    </row>
    <row r="674" spans="1:5">
      <c r="A674" s="12"/>
      <c r="B674" s="12"/>
      <c r="C674" s="3"/>
      <c r="D674" s="3"/>
      <c r="E674" s="3"/>
    </row>
    <row r="675" spans="1:5">
      <c r="A675" s="12"/>
      <c r="B675" s="12"/>
      <c r="C675" s="3"/>
      <c r="D675" s="3"/>
      <c r="E675" s="3"/>
    </row>
    <row r="676" spans="1:5">
      <c r="A676" s="12"/>
      <c r="B676" s="12"/>
      <c r="C676" s="3"/>
      <c r="D676" s="3"/>
      <c r="E676" s="3"/>
    </row>
    <row r="677" spans="1:5">
      <c r="A677" s="12"/>
      <c r="B677" s="12"/>
      <c r="C677" s="3"/>
      <c r="D677" s="3"/>
      <c r="E677" s="3"/>
    </row>
    <row r="678" spans="1:5">
      <c r="A678" s="12"/>
      <c r="B678" s="12"/>
      <c r="C678" s="3"/>
      <c r="D678" s="3"/>
      <c r="E678" s="3"/>
    </row>
    <row r="679" spans="1:5">
      <c r="A679" s="12"/>
      <c r="B679" s="12"/>
      <c r="C679" s="3"/>
      <c r="D679" s="3"/>
      <c r="E679" s="3"/>
    </row>
    <row r="680" spans="1:5">
      <c r="A680" s="12"/>
      <c r="B680" s="12"/>
      <c r="C680" s="3"/>
      <c r="D680" s="3"/>
      <c r="E680" s="3"/>
    </row>
    <row r="681" spans="1:5">
      <c r="A681" s="12"/>
      <c r="B681" s="12"/>
      <c r="C681" s="3"/>
      <c r="D681" s="3"/>
      <c r="E681" s="3"/>
    </row>
    <row r="682" spans="1:5">
      <c r="A682" s="12"/>
      <c r="B682" s="12"/>
      <c r="C682" s="3"/>
      <c r="D682" s="3"/>
      <c r="E682" s="3"/>
    </row>
    <row r="683" spans="1:5">
      <c r="A683" s="12"/>
      <c r="B683" s="12"/>
      <c r="C683" s="3"/>
      <c r="D683" s="3"/>
      <c r="E683" s="3"/>
    </row>
    <row r="684" spans="1:5">
      <c r="A684" s="12"/>
      <c r="B684" s="12"/>
      <c r="C684" s="3"/>
      <c r="D684" s="3"/>
      <c r="E684" s="3"/>
    </row>
    <row r="685" spans="1:5">
      <c r="A685" s="12"/>
      <c r="B685" s="12"/>
      <c r="C685" s="3"/>
      <c r="D685" s="3"/>
      <c r="E685" s="3"/>
    </row>
    <row r="686" spans="1:5">
      <c r="A686" s="12"/>
      <c r="B686" s="12"/>
      <c r="C686" s="3"/>
      <c r="D686" s="3"/>
      <c r="E686" s="3"/>
    </row>
    <row r="687" spans="1:5">
      <c r="A687" s="12"/>
      <c r="B687" s="12"/>
      <c r="C687" s="3"/>
      <c r="D687" s="3"/>
      <c r="E687" s="3"/>
    </row>
    <row r="688" spans="1:5">
      <c r="A688" s="12"/>
      <c r="B688" s="12"/>
      <c r="C688" s="3"/>
      <c r="D688" s="3"/>
      <c r="E688" s="3"/>
    </row>
    <row r="689" spans="1:5">
      <c r="A689" s="12"/>
      <c r="B689" s="12"/>
      <c r="C689" s="3"/>
      <c r="D689" s="3"/>
      <c r="E689" s="3"/>
    </row>
    <row r="690" spans="1:5">
      <c r="A690" s="12"/>
      <c r="B690" s="12"/>
      <c r="C690" s="3"/>
      <c r="D690" s="3"/>
      <c r="E690" s="3"/>
    </row>
    <row r="691" spans="1:5">
      <c r="A691" s="12"/>
      <c r="B691" s="12"/>
      <c r="C691" s="3"/>
      <c r="D691" s="3"/>
      <c r="E691" s="3"/>
    </row>
    <row r="692" spans="1:5">
      <c r="A692" s="12"/>
      <c r="B692" s="12"/>
      <c r="C692" s="3"/>
      <c r="D692" s="3"/>
      <c r="E692" s="3"/>
    </row>
    <row r="693" spans="1:5">
      <c r="A693" s="12"/>
      <c r="B693" s="12"/>
      <c r="C693" s="3"/>
      <c r="D693" s="3"/>
      <c r="E693" s="3"/>
    </row>
    <row r="694" spans="1:5">
      <c r="A694" s="12"/>
      <c r="B694" s="12"/>
      <c r="C694" s="3"/>
      <c r="D694" s="3"/>
      <c r="E694" s="3"/>
    </row>
    <row r="695" spans="1:5">
      <c r="A695" s="12"/>
      <c r="B695" s="12"/>
      <c r="C695" s="3"/>
      <c r="D695" s="3"/>
      <c r="E695" s="3"/>
    </row>
    <row r="696" spans="1:5">
      <c r="A696" s="12"/>
      <c r="B696" s="12"/>
      <c r="C696" s="3"/>
      <c r="D696" s="3"/>
      <c r="E696" s="3"/>
    </row>
    <row r="697" spans="1:5">
      <c r="A697" s="12"/>
      <c r="B697" s="12"/>
      <c r="C697" s="3"/>
      <c r="D697" s="3"/>
      <c r="E697" s="3"/>
    </row>
    <row r="698" spans="1:5">
      <c r="A698" s="12"/>
      <c r="B698" s="12"/>
      <c r="C698" s="3"/>
      <c r="D698" s="3"/>
      <c r="E698" s="3"/>
    </row>
    <row r="699" spans="1:5">
      <c r="A699" s="12"/>
      <c r="B699" s="12"/>
      <c r="C699" s="3"/>
      <c r="D699" s="3"/>
      <c r="E699" s="3"/>
    </row>
    <row r="700" spans="1:5">
      <c r="A700" s="12"/>
      <c r="B700" s="12"/>
      <c r="C700" s="3"/>
      <c r="D700" s="3"/>
      <c r="E700" s="3"/>
    </row>
    <row r="701" spans="1:5">
      <c r="A701" s="12"/>
      <c r="B701" s="12"/>
      <c r="C701" s="3"/>
      <c r="D701" s="3"/>
      <c r="E701" s="3"/>
    </row>
    <row r="702" spans="1:5">
      <c r="A702" s="12"/>
      <c r="B702" s="12"/>
      <c r="C702" s="3"/>
      <c r="D702" s="3"/>
      <c r="E702" s="3"/>
    </row>
    <row r="703" spans="1:5">
      <c r="A703" s="12"/>
      <c r="B703" s="12"/>
      <c r="C703" s="3"/>
      <c r="D703" s="3"/>
      <c r="E703" s="3"/>
    </row>
    <row r="704" spans="1:5">
      <c r="A704" s="12"/>
      <c r="B704" s="12"/>
      <c r="C704" s="3"/>
      <c r="D704" s="3"/>
      <c r="E704" s="3"/>
    </row>
    <row r="705" spans="1:5">
      <c r="A705" s="12"/>
      <c r="B705" s="12"/>
      <c r="C705" s="3"/>
      <c r="D705" s="3"/>
      <c r="E705" s="3"/>
    </row>
    <row r="706" spans="1:5">
      <c r="A706" s="12"/>
      <c r="B706" s="12"/>
      <c r="C706" s="3"/>
      <c r="D706" s="3"/>
      <c r="E706" s="3"/>
    </row>
    <row r="707" spans="1:5">
      <c r="A707" s="12"/>
      <c r="B707" s="12"/>
      <c r="C707" s="3"/>
      <c r="D707" s="3"/>
      <c r="E707" s="3"/>
    </row>
    <row r="708" spans="1:5">
      <c r="A708" s="12"/>
      <c r="B708" s="12"/>
      <c r="C708" s="3"/>
      <c r="D708" s="3"/>
      <c r="E708" s="3"/>
    </row>
    <row r="709" spans="1:5">
      <c r="A709" s="12"/>
      <c r="B709" s="12"/>
      <c r="C709" s="3"/>
      <c r="D709" s="3"/>
      <c r="E709" s="3"/>
    </row>
    <row r="710" spans="1:5">
      <c r="A710" s="12"/>
      <c r="B710" s="12"/>
      <c r="C710" s="3"/>
      <c r="D710" s="3"/>
      <c r="E710" s="3"/>
    </row>
    <row r="711" spans="1:5">
      <c r="A711" s="12"/>
      <c r="B711" s="12"/>
      <c r="C711" s="3"/>
      <c r="D711" s="3"/>
      <c r="E711" s="3"/>
    </row>
    <row r="712" spans="1:5">
      <c r="A712" s="12"/>
      <c r="B712" s="12"/>
      <c r="C712" s="3"/>
      <c r="D712" s="3"/>
      <c r="E712" s="3"/>
    </row>
    <row r="713" spans="1:5">
      <c r="A713" s="12"/>
      <c r="B713" s="12"/>
      <c r="C713" s="3"/>
      <c r="D713" s="3"/>
      <c r="E713" s="3"/>
    </row>
    <row r="714" spans="1:5">
      <c r="A714" s="12"/>
      <c r="B714" s="12"/>
      <c r="C714" s="3"/>
      <c r="D714" s="3"/>
      <c r="E714" s="3"/>
    </row>
    <row r="715" spans="1:5">
      <c r="A715" s="12"/>
      <c r="B715" s="12"/>
      <c r="C715" s="3"/>
      <c r="D715" s="3"/>
      <c r="E715" s="3"/>
    </row>
    <row r="716" spans="1:5">
      <c r="A716" s="12"/>
      <c r="B716" s="12"/>
      <c r="C716" s="3"/>
      <c r="D716" s="3"/>
      <c r="E716" s="3"/>
    </row>
    <row r="717" spans="1:5">
      <c r="A717" s="12"/>
      <c r="B717" s="12"/>
      <c r="C717" s="3"/>
      <c r="D717" s="3"/>
      <c r="E717" s="3"/>
    </row>
    <row r="718" spans="1:5">
      <c r="A718" s="12"/>
      <c r="B718" s="12"/>
      <c r="C718" s="3"/>
      <c r="D718" s="3"/>
      <c r="E718" s="3"/>
    </row>
    <row r="719" spans="1:5">
      <c r="A719" s="12"/>
      <c r="B719" s="12"/>
      <c r="C719" s="3"/>
      <c r="D719" s="3"/>
      <c r="E719" s="3"/>
    </row>
    <row r="720" spans="1:5">
      <c r="A720" s="12"/>
      <c r="B720" s="12"/>
      <c r="C720" s="3"/>
      <c r="D720" s="3"/>
      <c r="E720" s="3"/>
    </row>
    <row r="721" spans="1:5">
      <c r="A721" s="12"/>
      <c r="B721" s="12"/>
      <c r="C721" s="3"/>
      <c r="D721" s="3"/>
      <c r="E721" s="3"/>
    </row>
    <row r="722" spans="1:5">
      <c r="A722" s="12"/>
      <c r="B722" s="12"/>
      <c r="C722" s="3"/>
      <c r="D722" s="3"/>
      <c r="E722" s="3"/>
    </row>
    <row r="723" spans="1:5">
      <c r="A723" s="12"/>
      <c r="B723" s="12"/>
      <c r="C723" s="3"/>
      <c r="D723" s="3"/>
      <c r="E723" s="3"/>
    </row>
    <row r="724" spans="1:5">
      <c r="A724" s="12"/>
      <c r="B724" s="12"/>
      <c r="C724" s="3"/>
      <c r="D724" s="3"/>
      <c r="E724" s="3"/>
    </row>
    <row r="725" spans="1:5">
      <c r="A725" s="12"/>
      <c r="B725" s="12"/>
      <c r="C725" s="3"/>
      <c r="D725" s="3"/>
      <c r="E725" s="3"/>
    </row>
    <row r="726" spans="1:5">
      <c r="A726" s="12"/>
      <c r="B726" s="12"/>
      <c r="C726" s="3"/>
      <c r="D726" s="3"/>
      <c r="E726" s="3"/>
    </row>
    <row r="727" spans="1:5">
      <c r="A727" s="12"/>
      <c r="B727" s="12"/>
      <c r="C727" s="3"/>
      <c r="D727" s="3"/>
      <c r="E727" s="3"/>
    </row>
    <row r="728" spans="1:5">
      <c r="A728" s="12"/>
      <c r="B728" s="12"/>
      <c r="C728" s="3"/>
      <c r="D728" s="3"/>
      <c r="E728" s="3"/>
    </row>
    <row r="729" spans="1:5">
      <c r="A729" s="12"/>
      <c r="B729" s="12"/>
      <c r="C729" s="3"/>
      <c r="D729" s="3"/>
      <c r="E729" s="3"/>
    </row>
    <row r="730" spans="1:5">
      <c r="A730" s="12"/>
      <c r="B730" s="12"/>
      <c r="C730" s="3"/>
      <c r="D730" s="3"/>
      <c r="E730" s="3"/>
    </row>
    <row r="731" spans="1:5">
      <c r="A731" s="12"/>
      <c r="B731" s="12"/>
      <c r="C731" s="3"/>
      <c r="D731" s="3"/>
      <c r="E731" s="3"/>
    </row>
    <row r="732" spans="1:5">
      <c r="A732" s="12"/>
      <c r="B732" s="12"/>
      <c r="C732" s="3"/>
      <c r="D732" s="3"/>
      <c r="E732" s="3"/>
    </row>
    <row r="733" spans="1:5">
      <c r="A733" s="12"/>
      <c r="B733" s="12"/>
      <c r="C733" s="3"/>
      <c r="D733" s="3"/>
      <c r="E733" s="3"/>
    </row>
    <row r="734" spans="1:5">
      <c r="A734" s="12"/>
      <c r="B734" s="12"/>
      <c r="C734" s="3"/>
      <c r="D734" s="3"/>
      <c r="E734" s="3"/>
    </row>
    <row r="735" spans="1:5">
      <c r="A735" s="12"/>
      <c r="B735" s="12"/>
      <c r="C735" s="3"/>
      <c r="D735" s="3"/>
      <c r="E735" s="3"/>
    </row>
    <row r="736" spans="1:5">
      <c r="A736" s="12"/>
      <c r="B736" s="12"/>
      <c r="C736" s="3"/>
      <c r="D736" s="3"/>
      <c r="E736" s="3"/>
    </row>
    <row r="737" spans="1:5">
      <c r="A737" s="12"/>
      <c r="B737" s="12"/>
      <c r="C737" s="3"/>
      <c r="D737" s="3"/>
      <c r="E737" s="3"/>
    </row>
    <row r="738" spans="1:5">
      <c r="A738" s="12"/>
      <c r="B738" s="12"/>
      <c r="C738" s="3"/>
      <c r="D738" s="3"/>
      <c r="E738" s="3"/>
    </row>
    <row r="739" spans="1:5">
      <c r="A739" s="12"/>
      <c r="B739" s="12"/>
      <c r="C739" s="3"/>
      <c r="D739" s="3"/>
      <c r="E739" s="3"/>
    </row>
    <row r="740" spans="1:5">
      <c r="A740" s="12"/>
      <c r="B740" s="12"/>
      <c r="C740" s="3"/>
      <c r="D740" s="3"/>
      <c r="E740" s="3"/>
    </row>
    <row r="741" spans="1:5">
      <c r="A741" s="12"/>
      <c r="B741" s="12"/>
      <c r="C741" s="3"/>
      <c r="D741" s="3"/>
      <c r="E741" s="3"/>
    </row>
    <row r="742" spans="1:5">
      <c r="A742" s="12"/>
      <c r="B742" s="12"/>
      <c r="C742" s="3"/>
      <c r="D742" s="3"/>
      <c r="E742" s="3"/>
    </row>
    <row r="743" spans="1:5">
      <c r="A743" s="12"/>
      <c r="B743" s="12"/>
      <c r="C743" s="3"/>
      <c r="D743" s="3"/>
      <c r="E743" s="3"/>
    </row>
    <row r="744" spans="1:5">
      <c r="A744" s="12"/>
      <c r="B744" s="12"/>
      <c r="C744" s="3"/>
      <c r="D744" s="3"/>
      <c r="E744" s="3"/>
    </row>
    <row r="745" spans="1:5">
      <c r="A745" s="12"/>
      <c r="B745" s="12"/>
      <c r="C745" s="3"/>
      <c r="D745" s="3"/>
      <c r="E745" s="3"/>
    </row>
    <row r="746" spans="1:5">
      <c r="A746" s="12"/>
      <c r="B746" s="12"/>
      <c r="C746" s="3"/>
      <c r="D746" s="3"/>
      <c r="E746" s="3"/>
    </row>
    <row r="747" spans="1:5">
      <c r="A747" s="12"/>
      <c r="B747" s="12"/>
      <c r="C747" s="3"/>
      <c r="D747" s="3"/>
      <c r="E747" s="3"/>
    </row>
    <row r="748" spans="1:5">
      <c r="A748" s="12"/>
      <c r="B748" s="12"/>
      <c r="C748" s="3"/>
      <c r="D748" s="3"/>
      <c r="E748" s="3"/>
    </row>
    <row r="749" spans="1:5">
      <c r="A749" s="12"/>
      <c r="B749" s="12"/>
      <c r="C749" s="3"/>
      <c r="D749" s="3"/>
      <c r="E749" s="3"/>
    </row>
    <row r="750" spans="1:5">
      <c r="A750" s="12"/>
      <c r="B750" s="12"/>
      <c r="C750" s="3"/>
      <c r="D750" s="3"/>
      <c r="E750" s="3"/>
    </row>
    <row r="751" spans="1:5">
      <c r="A751" s="12"/>
      <c r="B751" s="12"/>
      <c r="C751" s="3"/>
      <c r="D751" s="3"/>
      <c r="E751" s="3"/>
    </row>
    <row r="752" spans="1:5">
      <c r="A752" s="12"/>
      <c r="B752" s="12"/>
      <c r="C752" s="3"/>
      <c r="D752" s="3"/>
      <c r="E752" s="3"/>
    </row>
    <row r="753" spans="1:5">
      <c r="A753" s="12"/>
      <c r="B753" s="12"/>
      <c r="C753" s="3"/>
      <c r="D753" s="3"/>
      <c r="E753" s="3"/>
    </row>
    <row r="754" spans="1:5">
      <c r="A754" s="12"/>
      <c r="B754" s="12"/>
      <c r="C754" s="3"/>
      <c r="D754" s="3"/>
      <c r="E754" s="3"/>
    </row>
    <row r="755" spans="1:5">
      <c r="A755" s="12"/>
      <c r="B755" s="12"/>
      <c r="C755" s="3"/>
      <c r="D755" s="3"/>
      <c r="E755" s="3"/>
    </row>
    <row r="756" spans="1:5">
      <c r="A756" s="12"/>
      <c r="B756" s="12"/>
      <c r="C756" s="3"/>
      <c r="D756" s="3"/>
      <c r="E756" s="3"/>
    </row>
    <row r="757" spans="1:5">
      <c r="A757" s="12"/>
      <c r="B757" s="12"/>
      <c r="C757" s="3"/>
      <c r="D757" s="3"/>
      <c r="E757" s="3"/>
    </row>
    <row r="758" spans="1:5">
      <c r="A758" s="12"/>
      <c r="B758" s="12"/>
      <c r="C758" s="3"/>
      <c r="D758" s="3"/>
      <c r="E758" s="3"/>
    </row>
    <row r="759" spans="1:5">
      <c r="A759" s="12"/>
      <c r="B759" s="12"/>
      <c r="C759" s="3"/>
      <c r="D759" s="3"/>
      <c r="E759" s="3"/>
    </row>
  </sheetData>
  <mergeCells count="490">
    <mergeCell ref="B447:C447"/>
    <mergeCell ref="B448:C448"/>
    <mergeCell ref="B449:C449"/>
    <mergeCell ref="B450:C450"/>
    <mergeCell ref="B451:C451"/>
    <mergeCell ref="B452:C452"/>
    <mergeCell ref="B490:C490"/>
    <mergeCell ref="B491:C491"/>
    <mergeCell ref="B463:C463"/>
    <mergeCell ref="B464:C464"/>
    <mergeCell ref="B465:C465"/>
    <mergeCell ref="B466:C466"/>
    <mergeCell ref="B467:C467"/>
    <mergeCell ref="B458:C458"/>
    <mergeCell ref="B459:C459"/>
    <mergeCell ref="B460:C460"/>
    <mergeCell ref="B478:C478"/>
    <mergeCell ref="B473:C473"/>
    <mergeCell ref="B474:C474"/>
    <mergeCell ref="B475:C475"/>
    <mergeCell ref="B476:C476"/>
    <mergeCell ref="B477:C477"/>
    <mergeCell ref="B468:C468"/>
    <mergeCell ref="B492:C492"/>
    <mergeCell ref="B489:C489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69:C469"/>
    <mergeCell ref="B470:C470"/>
    <mergeCell ref="B471:C471"/>
    <mergeCell ref="B472:C472"/>
    <mergeCell ref="B461:C461"/>
    <mergeCell ref="B462:C462"/>
    <mergeCell ref="B453:C453"/>
    <mergeCell ref="B454:C454"/>
    <mergeCell ref="B455:C455"/>
    <mergeCell ref="B456:C456"/>
    <mergeCell ref="B457:C457"/>
    <mergeCell ref="B445:C445"/>
    <mergeCell ref="B446:C446"/>
    <mergeCell ref="B440:C440"/>
    <mergeCell ref="B441:C441"/>
    <mergeCell ref="B442:C442"/>
    <mergeCell ref="B443:C443"/>
    <mergeCell ref="B444:C444"/>
    <mergeCell ref="B435:C435"/>
    <mergeCell ref="B436:C436"/>
    <mergeCell ref="B437:C437"/>
    <mergeCell ref="B438:C438"/>
    <mergeCell ref="B439:C439"/>
    <mergeCell ref="B430:C430"/>
    <mergeCell ref="B431:C431"/>
    <mergeCell ref="B432:C432"/>
    <mergeCell ref="B433:C433"/>
    <mergeCell ref="B434:C434"/>
    <mergeCell ref="B426:C426"/>
    <mergeCell ref="B427:C427"/>
    <mergeCell ref="B428:C428"/>
    <mergeCell ref="B429:C429"/>
    <mergeCell ref="B420:C420"/>
    <mergeCell ref="B421:C421"/>
    <mergeCell ref="B422:C422"/>
    <mergeCell ref="B423:C423"/>
    <mergeCell ref="B424:C424"/>
    <mergeCell ref="B425:C425"/>
    <mergeCell ref="B415:C415"/>
    <mergeCell ref="B416:C416"/>
    <mergeCell ref="B417:C417"/>
    <mergeCell ref="B418:C418"/>
    <mergeCell ref="B419:C419"/>
    <mergeCell ref="B409:C409"/>
    <mergeCell ref="B410:C410"/>
    <mergeCell ref="B411:C411"/>
    <mergeCell ref="B412:C412"/>
    <mergeCell ref="B413:C413"/>
    <mergeCell ref="B414:C414"/>
    <mergeCell ref="B405:C405"/>
    <mergeCell ref="B406:C406"/>
    <mergeCell ref="B407:C407"/>
    <mergeCell ref="B408:C408"/>
    <mergeCell ref="B400:C400"/>
    <mergeCell ref="B401:C401"/>
    <mergeCell ref="B402:C402"/>
    <mergeCell ref="B403:C403"/>
    <mergeCell ref="B404:C404"/>
    <mergeCell ref="B395:C395"/>
    <mergeCell ref="B396:C396"/>
    <mergeCell ref="B397:C397"/>
    <mergeCell ref="B398:C398"/>
    <mergeCell ref="B399:C399"/>
    <mergeCell ref="B390:C390"/>
    <mergeCell ref="B391:C391"/>
    <mergeCell ref="B392:C392"/>
    <mergeCell ref="B393:C393"/>
    <mergeCell ref="B394:C394"/>
    <mergeCell ref="B385:C385"/>
    <mergeCell ref="B386:C386"/>
    <mergeCell ref="B387:C387"/>
    <mergeCell ref="B388:C388"/>
    <mergeCell ref="B389:C389"/>
    <mergeCell ref="B380:C380"/>
    <mergeCell ref="B381:C381"/>
    <mergeCell ref="B382:C382"/>
    <mergeCell ref="B383:C383"/>
    <mergeCell ref="B384:C384"/>
    <mergeCell ref="B375:C375"/>
    <mergeCell ref="B376:C376"/>
    <mergeCell ref="B377:C377"/>
    <mergeCell ref="B378:C378"/>
    <mergeCell ref="B379:C379"/>
    <mergeCell ref="B370:C370"/>
    <mergeCell ref="B371:C371"/>
    <mergeCell ref="B372:C372"/>
    <mergeCell ref="B373:C373"/>
    <mergeCell ref="B374:C374"/>
    <mergeCell ref="B365:C365"/>
    <mergeCell ref="B366:C366"/>
    <mergeCell ref="B367:C367"/>
    <mergeCell ref="B368:C368"/>
    <mergeCell ref="B369:C369"/>
    <mergeCell ref="B360:C360"/>
    <mergeCell ref="B361:C361"/>
    <mergeCell ref="B362:C362"/>
    <mergeCell ref="B363:C363"/>
    <mergeCell ref="B364:C364"/>
    <mergeCell ref="B355:C355"/>
    <mergeCell ref="B356:C356"/>
    <mergeCell ref="B357:C357"/>
    <mergeCell ref="B358:C358"/>
    <mergeCell ref="B359:C359"/>
    <mergeCell ref="B350:C350"/>
    <mergeCell ref="B351:C351"/>
    <mergeCell ref="B352:C352"/>
    <mergeCell ref="B353:C353"/>
    <mergeCell ref="B354:C354"/>
    <mergeCell ref="B345:C345"/>
    <mergeCell ref="B346:C346"/>
    <mergeCell ref="B347:C347"/>
    <mergeCell ref="B348:C348"/>
    <mergeCell ref="B349:C349"/>
    <mergeCell ref="B340:C340"/>
    <mergeCell ref="B341:C341"/>
    <mergeCell ref="B342:C342"/>
    <mergeCell ref="B343:C343"/>
    <mergeCell ref="B344:C344"/>
    <mergeCell ref="B335:C335"/>
    <mergeCell ref="B336:C336"/>
    <mergeCell ref="B337:C337"/>
    <mergeCell ref="B338:C338"/>
    <mergeCell ref="B339:C339"/>
    <mergeCell ref="B330:C330"/>
    <mergeCell ref="B331:C331"/>
    <mergeCell ref="B332:C332"/>
    <mergeCell ref="B333:C333"/>
    <mergeCell ref="B334:C334"/>
    <mergeCell ref="B325:C325"/>
    <mergeCell ref="B326:C326"/>
    <mergeCell ref="B327:C327"/>
    <mergeCell ref="B328:C328"/>
    <mergeCell ref="B329:C329"/>
    <mergeCell ref="B320:C320"/>
    <mergeCell ref="B321:C321"/>
    <mergeCell ref="B322:C322"/>
    <mergeCell ref="B323:C323"/>
    <mergeCell ref="B324:C324"/>
    <mergeCell ref="B315:C315"/>
    <mergeCell ref="B316:C316"/>
    <mergeCell ref="B317:C317"/>
    <mergeCell ref="B318:C318"/>
    <mergeCell ref="B319:C319"/>
    <mergeCell ref="B310:C310"/>
    <mergeCell ref="B311:C311"/>
    <mergeCell ref="B312:C312"/>
    <mergeCell ref="B313:C313"/>
    <mergeCell ref="B314:C314"/>
    <mergeCell ref="B305:C305"/>
    <mergeCell ref="B306:C306"/>
    <mergeCell ref="B307:C307"/>
    <mergeCell ref="B308:C308"/>
    <mergeCell ref="B309:C309"/>
    <mergeCell ref="B300:C300"/>
    <mergeCell ref="B301:C301"/>
    <mergeCell ref="B302:C302"/>
    <mergeCell ref="B303:C303"/>
    <mergeCell ref="B304:C304"/>
    <mergeCell ref="B295:C295"/>
    <mergeCell ref="B296:C296"/>
    <mergeCell ref="B297:C297"/>
    <mergeCell ref="B298:C298"/>
    <mergeCell ref="B299:C299"/>
    <mergeCell ref="B290:C290"/>
    <mergeCell ref="B291:C291"/>
    <mergeCell ref="B292:C292"/>
    <mergeCell ref="B293:C293"/>
    <mergeCell ref="B294:C294"/>
    <mergeCell ref="B285:C285"/>
    <mergeCell ref="B286:C286"/>
    <mergeCell ref="B287:C287"/>
    <mergeCell ref="B288:C288"/>
    <mergeCell ref="B289:C289"/>
    <mergeCell ref="B264:C264"/>
    <mergeCell ref="B280:C280"/>
    <mergeCell ref="B281:C281"/>
    <mergeCell ref="B282:C282"/>
    <mergeCell ref="B283:C283"/>
    <mergeCell ref="B284:C284"/>
    <mergeCell ref="B276:C276"/>
    <mergeCell ref="B277:C277"/>
    <mergeCell ref="B278:C278"/>
    <mergeCell ref="B279:C279"/>
    <mergeCell ref="B249:C249"/>
    <mergeCell ref="B275:C275"/>
    <mergeCell ref="B269:C269"/>
    <mergeCell ref="B257:C257"/>
    <mergeCell ref="B258:C258"/>
    <mergeCell ref="B259:C259"/>
    <mergeCell ref="B250:C250"/>
    <mergeCell ref="B251:C251"/>
    <mergeCell ref="B252:C252"/>
    <mergeCell ref="B253:C253"/>
    <mergeCell ref="B254:C254"/>
    <mergeCell ref="B265:C265"/>
    <mergeCell ref="B270:C270"/>
    <mergeCell ref="B271:C271"/>
    <mergeCell ref="B272:C272"/>
    <mergeCell ref="B273:C273"/>
    <mergeCell ref="B274:C274"/>
    <mergeCell ref="B266:C266"/>
    <mergeCell ref="B267:C267"/>
    <mergeCell ref="B268:C268"/>
    <mergeCell ref="B260:C260"/>
    <mergeCell ref="B261:C261"/>
    <mergeCell ref="B262:C262"/>
    <mergeCell ref="B263:C263"/>
    <mergeCell ref="B199:C199"/>
    <mergeCell ref="B200:C200"/>
    <mergeCell ref="B201:C201"/>
    <mergeCell ref="B202:C202"/>
    <mergeCell ref="B219:C219"/>
    <mergeCell ref="B220:C220"/>
    <mergeCell ref="B221:C221"/>
    <mergeCell ref="B222:C222"/>
    <mergeCell ref="B229:C229"/>
    <mergeCell ref="B223:C223"/>
    <mergeCell ref="B224:C224"/>
    <mergeCell ref="B225:C225"/>
    <mergeCell ref="B226:C226"/>
    <mergeCell ref="B227:C227"/>
    <mergeCell ref="B228:C228"/>
    <mergeCell ref="B209:C209"/>
    <mergeCell ref="B493:C493"/>
    <mergeCell ref="B494:C494"/>
    <mergeCell ref="B495:C495"/>
    <mergeCell ref="B208:C208"/>
    <mergeCell ref="B210:C210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7:C247"/>
    <mergeCell ref="B230:C230"/>
    <mergeCell ref="B231:C231"/>
    <mergeCell ref="B255:C255"/>
    <mergeCell ref="B256:C256"/>
    <mergeCell ref="B248:C248"/>
    <mergeCell ref="B216:C216"/>
    <mergeCell ref="B217:C217"/>
    <mergeCell ref="B218:C218"/>
    <mergeCell ref="B193:C193"/>
    <mergeCell ref="B194:C194"/>
    <mergeCell ref="B195:C195"/>
    <mergeCell ref="B196:C196"/>
    <mergeCell ref="B197:C197"/>
    <mergeCell ref="B188:C188"/>
    <mergeCell ref="B189:C189"/>
    <mergeCell ref="B190:C190"/>
    <mergeCell ref="B191:C191"/>
    <mergeCell ref="B192:C192"/>
    <mergeCell ref="B211:C211"/>
    <mergeCell ref="B212:C212"/>
    <mergeCell ref="B213:C213"/>
    <mergeCell ref="B214:C214"/>
    <mergeCell ref="B215:C215"/>
    <mergeCell ref="B203:C203"/>
    <mergeCell ref="B204:C204"/>
    <mergeCell ref="B205:C205"/>
    <mergeCell ref="B206:C206"/>
    <mergeCell ref="B207:C207"/>
    <mergeCell ref="B198:C198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82:C182"/>
    <mergeCell ref="B174:C174"/>
    <mergeCell ref="B175:C175"/>
    <mergeCell ref="B166:C166"/>
    <mergeCell ref="B167:C167"/>
    <mergeCell ref="B168:C168"/>
    <mergeCell ref="B169:C169"/>
    <mergeCell ref="B170:C170"/>
    <mergeCell ref="B183:C183"/>
    <mergeCell ref="B184:C184"/>
    <mergeCell ref="B128:C128"/>
    <mergeCell ref="B129:C129"/>
    <mergeCell ref="B141:C141"/>
    <mergeCell ref="B142:C142"/>
    <mergeCell ref="B143:C143"/>
    <mergeCell ref="B144:C144"/>
    <mergeCell ref="B171:C171"/>
    <mergeCell ref="B172:C172"/>
    <mergeCell ref="B173:C173"/>
    <mergeCell ref="B146:C146"/>
    <mergeCell ref="B147:C147"/>
    <mergeCell ref="B149:C149"/>
    <mergeCell ref="B150:C150"/>
    <mergeCell ref="B151:C151"/>
    <mergeCell ref="B152:C152"/>
    <mergeCell ref="B153:C153"/>
    <mergeCell ref="B154:C154"/>
    <mergeCell ref="B138:C138"/>
    <mergeCell ref="B139:C139"/>
    <mergeCell ref="B140:C140"/>
    <mergeCell ref="B120:C120"/>
    <mergeCell ref="B155:C155"/>
    <mergeCell ref="B156:C156"/>
    <mergeCell ref="B165:C165"/>
    <mergeCell ref="B133:C133"/>
    <mergeCell ref="B134:C134"/>
    <mergeCell ref="B135:C135"/>
    <mergeCell ref="B136:C136"/>
    <mergeCell ref="B137:C137"/>
    <mergeCell ref="B126:C126"/>
    <mergeCell ref="B127:C127"/>
    <mergeCell ref="B130:C130"/>
    <mergeCell ref="B131:C131"/>
    <mergeCell ref="B132:C132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8:C148"/>
    <mergeCell ref="B145:C145"/>
    <mergeCell ref="B86:C86"/>
    <mergeCell ref="B121:C121"/>
    <mergeCell ref="B122:C122"/>
    <mergeCell ref="B123:C123"/>
    <mergeCell ref="B124:C124"/>
    <mergeCell ref="B125:C125"/>
    <mergeCell ref="B245:C245"/>
    <mergeCell ref="B246:C246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6:C116"/>
    <mergeCell ref="B117:C117"/>
    <mergeCell ref="B118:C118"/>
    <mergeCell ref="B119:C119"/>
    <mergeCell ref="B87:C87"/>
    <mergeCell ref="B88:C88"/>
    <mergeCell ref="B110:C110"/>
    <mergeCell ref="B111:C111"/>
    <mergeCell ref="B112:C112"/>
    <mergeCell ref="B113:C113"/>
    <mergeCell ref="B114:C114"/>
    <mergeCell ref="B115:C115"/>
    <mergeCell ref="B89:C89"/>
    <mergeCell ref="B90:C90"/>
    <mergeCell ref="B91:C91"/>
    <mergeCell ref="B93:C93"/>
    <mergeCell ref="B94:C94"/>
    <mergeCell ref="B95:C95"/>
    <mergeCell ref="B96:C96"/>
    <mergeCell ref="B97:C97"/>
    <mergeCell ref="B92:C92"/>
    <mergeCell ref="B83:C83"/>
    <mergeCell ref="B84:C84"/>
    <mergeCell ref="B74:C74"/>
    <mergeCell ref="B75:C75"/>
    <mergeCell ref="B76:C76"/>
    <mergeCell ref="B78:C78"/>
    <mergeCell ref="B79:C79"/>
    <mergeCell ref="B77:C77"/>
    <mergeCell ref="B85:C85"/>
    <mergeCell ref="B73:C73"/>
    <mergeCell ref="B66:C66"/>
    <mergeCell ref="B67:C67"/>
    <mergeCell ref="B68:C68"/>
    <mergeCell ref="B69:C69"/>
    <mergeCell ref="B70:C70"/>
    <mergeCell ref="B80:C80"/>
    <mergeCell ref="B81:C81"/>
    <mergeCell ref="B82:C82"/>
    <mergeCell ref="B59:C59"/>
    <mergeCell ref="B60:C60"/>
    <mergeCell ref="B65:C65"/>
    <mergeCell ref="B61:C61"/>
    <mergeCell ref="B62:C62"/>
    <mergeCell ref="B58:C58"/>
    <mergeCell ref="B71:C71"/>
    <mergeCell ref="B72:C72"/>
    <mergeCell ref="B63:C63"/>
    <mergeCell ref="B64:C64"/>
    <mergeCell ref="B32:C32"/>
    <mergeCell ref="B20:C20"/>
    <mergeCell ref="B21:C21"/>
    <mergeCell ref="B22:C22"/>
    <mergeCell ref="B48:C48"/>
    <mergeCell ref="B50:C50"/>
    <mergeCell ref="B46:C46"/>
    <mergeCell ref="B47:C47"/>
    <mergeCell ref="B49:C49"/>
    <mergeCell ref="B35:C35"/>
    <mergeCell ref="B36:C36"/>
    <mergeCell ref="B37:C37"/>
    <mergeCell ref="B28:C28"/>
    <mergeCell ref="B38:C38"/>
    <mergeCell ref="B39:C39"/>
    <mergeCell ref="B40:C40"/>
    <mergeCell ref="B41:C41"/>
    <mergeCell ref="B42:C42"/>
    <mergeCell ref="B43:C43"/>
    <mergeCell ref="B44:C44"/>
    <mergeCell ref="B45:C45"/>
    <mergeCell ref="B56:C56"/>
    <mergeCell ref="B57:C57"/>
    <mergeCell ref="B52:C52"/>
    <mergeCell ref="B53:C53"/>
    <mergeCell ref="B54:C54"/>
    <mergeCell ref="B55:C55"/>
    <mergeCell ref="B51:C51"/>
    <mergeCell ref="B18:C18"/>
    <mergeCell ref="B19:C19"/>
    <mergeCell ref="B23:C23"/>
    <mergeCell ref="B14:C14"/>
    <mergeCell ref="B15:C15"/>
    <mergeCell ref="B16:C16"/>
    <mergeCell ref="B17:C17"/>
    <mergeCell ref="A8:E8"/>
    <mergeCell ref="D497:E497"/>
    <mergeCell ref="A10:A11"/>
    <mergeCell ref="D10:D11"/>
    <mergeCell ref="E10:E11"/>
    <mergeCell ref="B10:C11"/>
    <mergeCell ref="B12:C12"/>
    <mergeCell ref="B13:C13"/>
    <mergeCell ref="B29:C29"/>
    <mergeCell ref="B30:C30"/>
    <mergeCell ref="B31:C31"/>
    <mergeCell ref="B33:C33"/>
    <mergeCell ref="B34:C34"/>
    <mergeCell ref="B24:C24"/>
    <mergeCell ref="B25:C25"/>
    <mergeCell ref="B26:C26"/>
    <mergeCell ref="B27:C27"/>
  </mergeCells>
  <pageMargins left="1.1811023622047245" right="0.78740157480314965" top="0.78740157480314965" bottom="0.78740157480314965" header="0.51181102362204722" footer="0.43307086614173229"/>
  <pageSetup paperSize="9" scale="99" fitToHeight="10" orientation="portrait" r:id="rId1"/>
  <headerFooter alignWithMargins="0">
    <oddFooter>&amp;R&amp;P lapa</oddFooter>
  </headerFooter>
  <rowBreaks count="4" manualBreakCount="4">
    <brk id="194" max="4" man="1"/>
    <brk id="305" max="4" man="1"/>
    <brk id="419" max="4" man="1"/>
    <brk id="4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BA_būvdarbu_apjomi </vt:lpstr>
      <vt:lpstr>'BA_būvdarbu_apjomi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vudu</dc:creator>
  <cp:lastModifiedBy>gr</cp:lastModifiedBy>
  <cp:lastPrinted>2021-05-11T13:56:32Z</cp:lastPrinted>
  <dcterms:created xsi:type="dcterms:W3CDTF">2011-06-23T11:36:08Z</dcterms:created>
  <dcterms:modified xsi:type="dcterms:W3CDTF">2021-05-21T11:00:57Z</dcterms:modified>
</cp:coreProperties>
</file>